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2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33A\"/>
    </mc:Choice>
  </mc:AlternateContent>
  <bookViews>
    <workbookView xWindow="-15" yWindow="6255" windowWidth="19425" windowHeight="3195"/>
  </bookViews>
  <sheets>
    <sheet name="Hoja1" sheetId="1" r:id="rId1"/>
    <sheet name="Hoja2" sheetId="2" r:id="rId2"/>
    <sheet name="Hoja3" sheetId="3" r:id="rId3"/>
  </sheets>
  <definedNames>
    <definedName name="_xlnm.Print_Area" localSheetId="0">Hoja1!$A$1:$T$69</definedName>
  </definedNames>
  <calcPr calcId="171026"/>
</workbook>
</file>

<file path=xl/calcChain.xml><?xml version="1.0" encoding="utf-8"?>
<calcChain xmlns="http://schemas.openxmlformats.org/spreadsheetml/2006/main">
  <c r="C102" i="1" l="1"/>
  <c r="O102" i="1"/>
  <c r="O103" i="1"/>
  <c r="A99" i="1"/>
  <c r="O68" i="1"/>
  <c r="O54" i="1"/>
  <c r="O40" i="1"/>
  <c r="O26" i="1"/>
  <c r="O13" i="1"/>
  <c r="O82" i="1"/>
  <c r="O108" i="1"/>
  <c r="P108" i="1"/>
  <c r="O109" i="1"/>
  <c r="K108" i="1"/>
  <c r="E108" i="1"/>
  <c r="J102" i="1"/>
  <c r="J68" i="1"/>
  <c r="J54" i="1"/>
  <c r="J40" i="1"/>
  <c r="J26" i="1"/>
  <c r="J13" i="1"/>
  <c r="J82" i="1"/>
  <c r="J108" i="1"/>
  <c r="D102" i="1"/>
  <c r="D68" i="1"/>
  <c r="D54" i="1"/>
  <c r="D40" i="1"/>
  <c r="D26" i="1"/>
  <c r="D13" i="1"/>
  <c r="D82" i="1"/>
  <c r="D108" i="1"/>
  <c r="R109" i="1"/>
  <c r="T109" i="1"/>
  <c r="N102" i="1"/>
  <c r="N68" i="1"/>
  <c r="N54" i="1"/>
  <c r="N40" i="1"/>
  <c r="N26" i="1"/>
  <c r="N13" i="1"/>
  <c r="N82" i="1"/>
  <c r="N108" i="1"/>
  <c r="N109" i="1"/>
  <c r="L100" i="1"/>
  <c r="L99" i="1"/>
  <c r="G97" i="1"/>
  <c r="A97" i="1"/>
  <c r="A100" i="1"/>
  <c r="A101" i="1"/>
  <c r="G95" i="1"/>
  <c r="A96" i="1"/>
  <c r="G98" i="1"/>
  <c r="G99" i="1"/>
  <c r="G100" i="1"/>
  <c r="G94" i="1"/>
  <c r="L93" i="1"/>
  <c r="L98" i="1"/>
  <c r="A92" i="1"/>
  <c r="L92" i="1"/>
  <c r="A57" i="1"/>
  <c r="A58" i="1"/>
  <c r="A59" i="1"/>
  <c r="A60" i="1"/>
  <c r="A61" i="1"/>
  <c r="A62" i="1"/>
  <c r="A63" i="1"/>
  <c r="A64" i="1"/>
  <c r="A65" i="1"/>
  <c r="A66" i="1"/>
  <c r="J103" i="1"/>
  <c r="I102" i="1"/>
  <c r="I68" i="1"/>
  <c r="I54" i="1"/>
  <c r="I40" i="1"/>
  <c r="I26" i="1"/>
  <c r="I13" i="1"/>
  <c r="I82" i="1"/>
  <c r="I108" i="1"/>
  <c r="D103" i="1"/>
  <c r="C68" i="1"/>
  <c r="C54" i="1"/>
  <c r="C40" i="1"/>
  <c r="C26" i="1"/>
  <c r="C13" i="1"/>
  <c r="C82" i="1"/>
  <c r="C108" i="1"/>
  <c r="A98" i="1"/>
  <c r="G96" i="1"/>
  <c r="A95" i="1"/>
  <c r="A94" i="1"/>
  <c r="G93" i="1"/>
  <c r="A93" i="1"/>
  <c r="G92" i="1"/>
  <c r="L91" i="1"/>
  <c r="G91" i="1"/>
  <c r="A91" i="1"/>
  <c r="A78" i="1"/>
  <c r="L72" i="1"/>
  <c r="L79" i="1"/>
  <c r="A79" i="1"/>
  <c r="A80" i="1"/>
  <c r="A75" i="1"/>
  <c r="A3" i="1"/>
  <c r="G3" i="1"/>
  <c r="L3" i="1"/>
  <c r="A4" i="1"/>
  <c r="G4" i="1"/>
  <c r="L4" i="1"/>
  <c r="A5" i="1"/>
  <c r="G5" i="1"/>
  <c r="L5" i="1"/>
  <c r="A6" i="1"/>
  <c r="G6" i="1"/>
  <c r="L6" i="1"/>
  <c r="A7" i="1"/>
  <c r="G7" i="1"/>
  <c r="L7" i="1"/>
  <c r="A8" i="1"/>
  <c r="G8" i="1"/>
  <c r="L8" i="1"/>
  <c r="A9" i="1"/>
  <c r="G9" i="1"/>
  <c r="L9" i="1"/>
  <c r="A10" i="1"/>
  <c r="G10" i="1"/>
  <c r="L10" i="1"/>
  <c r="A11" i="1"/>
  <c r="G11" i="1"/>
  <c r="L11" i="1"/>
  <c r="A12" i="1"/>
  <c r="G12" i="1"/>
  <c r="L12" i="1"/>
  <c r="S13" i="1"/>
  <c r="T13" i="1"/>
  <c r="C14" i="1"/>
  <c r="I14" i="1"/>
  <c r="O14" i="1"/>
  <c r="Q13" i="1"/>
  <c r="R13" i="1"/>
  <c r="J14" i="1"/>
  <c r="N14" i="1"/>
  <c r="A16" i="1"/>
  <c r="G16" i="1"/>
  <c r="L16" i="1"/>
  <c r="A17" i="1"/>
  <c r="G17" i="1"/>
  <c r="L17" i="1"/>
  <c r="A18" i="1"/>
  <c r="G18" i="1"/>
  <c r="L18" i="1"/>
  <c r="A19" i="1"/>
  <c r="G19" i="1"/>
  <c r="L19" i="1"/>
  <c r="A20" i="1"/>
  <c r="G20" i="1"/>
  <c r="L20" i="1"/>
  <c r="A21" i="1"/>
  <c r="G21" i="1"/>
  <c r="L21" i="1"/>
  <c r="A22" i="1"/>
  <c r="G22" i="1"/>
  <c r="L22" i="1"/>
  <c r="A23" i="1"/>
  <c r="G23" i="1"/>
  <c r="L23" i="1"/>
  <c r="A24" i="1"/>
  <c r="G24" i="1"/>
  <c r="L24" i="1"/>
  <c r="G25" i="1"/>
  <c r="L25" i="1"/>
  <c r="D27" i="1"/>
  <c r="Q26" i="1"/>
  <c r="R26" i="1"/>
  <c r="N27" i="1"/>
  <c r="O27" i="1"/>
  <c r="S26" i="1"/>
  <c r="T26" i="1"/>
  <c r="I27" i="1"/>
  <c r="J27" i="1"/>
  <c r="A29" i="1"/>
  <c r="G29" i="1"/>
  <c r="L29" i="1"/>
  <c r="A30" i="1"/>
  <c r="G30" i="1"/>
  <c r="L30" i="1"/>
  <c r="A31" i="1"/>
  <c r="G31" i="1"/>
  <c r="L31" i="1"/>
  <c r="A32" i="1"/>
  <c r="G32" i="1"/>
  <c r="L32" i="1"/>
  <c r="A33" i="1"/>
  <c r="G33" i="1"/>
  <c r="L33" i="1"/>
  <c r="A34" i="1"/>
  <c r="G34" i="1"/>
  <c r="L34" i="1"/>
  <c r="A35" i="1"/>
  <c r="G35" i="1"/>
  <c r="L35" i="1"/>
  <c r="A36" i="1"/>
  <c r="G36" i="1"/>
  <c r="L36" i="1"/>
  <c r="A37" i="1"/>
  <c r="G37" i="1"/>
  <c r="L37" i="1"/>
  <c r="A38" i="1"/>
  <c r="G38" i="1"/>
  <c r="L38" i="1"/>
  <c r="L39" i="1"/>
  <c r="Q40" i="1"/>
  <c r="R40" i="1"/>
  <c r="D41" i="1"/>
  <c r="I41" i="1"/>
  <c r="J41" i="1"/>
  <c r="N41" i="1"/>
  <c r="O41" i="1"/>
  <c r="S40" i="1"/>
  <c r="T40" i="1"/>
  <c r="A43" i="1"/>
  <c r="G43" i="1"/>
  <c r="L43" i="1"/>
  <c r="A44" i="1"/>
  <c r="G44" i="1"/>
  <c r="L44" i="1"/>
  <c r="A45" i="1"/>
  <c r="G45" i="1"/>
  <c r="L45" i="1"/>
  <c r="A46" i="1"/>
  <c r="G46" i="1"/>
  <c r="L46" i="1"/>
  <c r="A47" i="1"/>
  <c r="G47" i="1"/>
  <c r="L47" i="1"/>
  <c r="A48" i="1"/>
  <c r="G48" i="1"/>
  <c r="L48" i="1"/>
  <c r="A49" i="1"/>
  <c r="G49" i="1"/>
  <c r="L49" i="1"/>
  <c r="A50" i="1"/>
  <c r="G50" i="1"/>
  <c r="L50" i="1"/>
  <c r="A51" i="1"/>
  <c r="G51" i="1"/>
  <c r="L51" i="1"/>
  <c r="A52" i="1"/>
  <c r="G52" i="1"/>
  <c r="L52" i="1"/>
  <c r="Q54" i="1"/>
  <c r="R54" i="1"/>
  <c r="I55" i="1"/>
  <c r="C55" i="1"/>
  <c r="Q52" i="1"/>
  <c r="R52" i="1"/>
  <c r="J55" i="1"/>
  <c r="N55" i="1"/>
  <c r="O55" i="1"/>
  <c r="D55" i="1"/>
  <c r="G57" i="1"/>
  <c r="L57" i="1"/>
  <c r="G58" i="1"/>
  <c r="L58" i="1"/>
  <c r="G59" i="1"/>
  <c r="L59" i="1"/>
  <c r="G60" i="1"/>
  <c r="L60" i="1"/>
  <c r="G61" i="1"/>
  <c r="L61" i="1"/>
  <c r="G62" i="1"/>
  <c r="L62" i="1"/>
  <c r="G63" i="1"/>
  <c r="L63" i="1"/>
  <c r="G64" i="1"/>
  <c r="L64" i="1"/>
  <c r="G65" i="1"/>
  <c r="L65" i="1"/>
  <c r="G66" i="1"/>
  <c r="L66" i="1"/>
  <c r="A67" i="1"/>
  <c r="C69" i="1"/>
  <c r="N69" i="1"/>
  <c r="S66" i="1"/>
  <c r="T66" i="1"/>
  <c r="D69" i="1"/>
  <c r="Q68" i="1"/>
  <c r="R68" i="1"/>
  <c r="I69" i="1"/>
  <c r="O69" i="1"/>
  <c r="S68" i="1"/>
  <c r="T68" i="1"/>
  <c r="J69" i="1"/>
  <c r="A71" i="1"/>
  <c r="G71" i="1"/>
  <c r="L71" i="1"/>
  <c r="A72" i="1"/>
  <c r="G72" i="1"/>
  <c r="A73" i="1"/>
  <c r="G73" i="1"/>
  <c r="L73" i="1"/>
  <c r="A74" i="1"/>
  <c r="G74" i="1"/>
  <c r="L74" i="1"/>
  <c r="G75" i="1"/>
  <c r="L75" i="1"/>
  <c r="A76" i="1"/>
  <c r="G76" i="1"/>
  <c r="L76" i="1"/>
  <c r="A77" i="1"/>
  <c r="G77" i="1"/>
  <c r="L77" i="1"/>
  <c r="G78" i="1"/>
  <c r="L78" i="1"/>
  <c r="G79" i="1"/>
  <c r="G80" i="1"/>
  <c r="L80" i="1"/>
  <c r="C87" i="1"/>
  <c r="N87" i="1"/>
  <c r="I87" i="1"/>
  <c r="Q89" i="1"/>
  <c r="D87" i="1"/>
  <c r="E87" i="1"/>
  <c r="C88" i="1"/>
  <c r="D83" i="1"/>
  <c r="J83" i="1"/>
  <c r="N83" i="1"/>
  <c r="C83" i="1"/>
  <c r="S80" i="1"/>
  <c r="T80" i="1"/>
  <c r="O87" i="1"/>
  <c r="P87" i="1"/>
  <c r="N88" i="1"/>
  <c r="O88" i="1"/>
  <c r="K87" i="1"/>
  <c r="C27" i="1"/>
  <c r="Q24" i="1"/>
  <c r="R24" i="1"/>
  <c r="S52" i="1"/>
  <c r="T52" i="1"/>
  <c r="T88" i="1"/>
  <c r="S54" i="1"/>
  <c r="T54" i="1"/>
  <c r="C41" i="1"/>
  <c r="S38" i="1"/>
  <c r="T38" i="1"/>
  <c r="J87" i="1"/>
  <c r="J88" i="1"/>
  <c r="S82" i="1"/>
  <c r="T82" i="1"/>
  <c r="Q66" i="1"/>
  <c r="R66" i="1"/>
  <c r="S24" i="1"/>
  <c r="T24" i="1"/>
  <c r="S11" i="1"/>
  <c r="T11" i="1"/>
  <c r="Q11" i="1"/>
  <c r="R11" i="1"/>
  <c r="O83" i="1"/>
  <c r="D14" i="1"/>
  <c r="D88" i="1"/>
  <c r="Q38" i="1"/>
  <c r="R38" i="1"/>
  <c r="S87" i="1"/>
  <c r="T87" i="1"/>
  <c r="R88" i="1"/>
  <c r="I83" i="1"/>
  <c r="Q80" i="1"/>
  <c r="R80" i="1"/>
  <c r="I88" i="1"/>
  <c r="Q87" i="1"/>
  <c r="R87" i="1"/>
  <c r="Q82" i="1"/>
  <c r="R82" i="1"/>
  <c r="N103" i="1"/>
  <c r="I103" i="1"/>
  <c r="C103" i="1"/>
  <c r="S100" i="1"/>
  <c r="T100" i="1"/>
  <c r="Q102" i="1"/>
  <c r="R102" i="1"/>
  <c r="S102" i="1"/>
  <c r="T102" i="1"/>
  <c r="S85" i="1"/>
  <c r="T85" i="1"/>
  <c r="C89" i="1"/>
  <c r="N89" i="1"/>
  <c r="I89" i="1"/>
  <c r="C109" i="1"/>
  <c r="D109" i="1"/>
  <c r="S108" i="1"/>
  <c r="T108" i="1"/>
  <c r="Q85" i="1"/>
  <c r="R85" i="1"/>
  <c r="J109" i="1"/>
  <c r="S106" i="1"/>
  <c r="T106" i="1"/>
  <c r="Q100" i="1"/>
  <c r="R100" i="1"/>
  <c r="Q108" i="1"/>
  <c r="R108" i="1"/>
  <c r="I109" i="1"/>
  <c r="Q106" i="1"/>
  <c r="R106" i="1"/>
  <c r="Q110" i="1"/>
  <c r="I110" i="1"/>
  <c r="N110" i="1"/>
  <c r="C110" i="1"/>
</calcChain>
</file>

<file path=xl/comments1.xml><?xml version="1.0" encoding="utf-8"?>
<comments xmlns="http://schemas.openxmlformats.org/spreadsheetml/2006/main">
  <authors>
    <author>JUANCA</author>
  </authors>
  <commentList>
    <comment ref="AB47" authorId="0" shapeId="0">
      <text>
        <r>
          <rPr>
            <b/>
            <sz val="9"/>
            <color indexed="81"/>
            <rFont val="Tahoma"/>
            <family val="2"/>
          </rPr>
          <t>JUANCA: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<sst xmlns="http://schemas.openxmlformats.org/spreadsheetml/2006/main" count="234" uniqueCount="65">
  <si>
    <t>Viernes</t>
  </si>
  <si>
    <t>Sabados</t>
  </si>
  <si>
    <t>Domingo</t>
  </si>
  <si>
    <t>Lunes-Martes-Miercoles-Jueves</t>
  </si>
  <si>
    <t>Feriado</t>
  </si>
  <si>
    <t>Promedio del dia</t>
  </si>
  <si>
    <t>ENERO</t>
  </si>
  <si>
    <t>10 reuniones</t>
  </si>
  <si>
    <t>PALERMO</t>
  </si>
  <si>
    <t>LA PLATA</t>
  </si>
  <si>
    <t>Dif Promedio con Pal</t>
  </si>
  <si>
    <t>Dif Promedio con LP</t>
  </si>
  <si>
    <r>
      <t xml:space="preserve">Diferencia  </t>
    </r>
    <r>
      <rPr>
        <b/>
        <sz val="10"/>
        <color indexed="8"/>
        <rFont val="Arial"/>
        <family val="2"/>
      </rPr>
      <t>$</t>
    </r>
    <r>
      <rPr>
        <sz val="8"/>
        <color indexed="8"/>
        <rFont val="Arial"/>
        <family val="2"/>
      </rPr>
      <t xml:space="preserve">  con Palermo</t>
    </r>
  </si>
  <si>
    <r>
      <t>Diferencia</t>
    </r>
    <r>
      <rPr>
        <b/>
        <sz val="10"/>
        <color indexed="8"/>
        <rFont val="Arial"/>
        <family val="2"/>
      </rPr>
      <t xml:space="preserve"> $</t>
    </r>
    <r>
      <rPr>
        <sz val="8"/>
        <color indexed="8"/>
        <rFont val="Arial"/>
        <family val="2"/>
      </rPr>
      <t xml:space="preserve"> con La Plata</t>
    </r>
  </si>
  <si>
    <t xml:space="preserve">Promedio $ jugados x carrera  </t>
  </si>
  <si>
    <t xml:space="preserve">carreras x reunion </t>
  </si>
  <si>
    <t>FEBRERO</t>
  </si>
  <si>
    <t>9 reuniones</t>
  </si>
  <si>
    <t>Mart.deHoz</t>
  </si>
  <si>
    <t>Cadena aseg 350,000</t>
  </si>
  <si>
    <t>Quintuplo asegurado $ 650,000</t>
  </si>
  <si>
    <t>La Punta</t>
  </si>
  <si>
    <t>Quintex  $170,000</t>
  </si>
  <si>
    <t>Cad 350,000-Quintex 340,000</t>
  </si>
  <si>
    <t>SI-1 reunion menos</t>
  </si>
  <si>
    <t>MARZO</t>
  </si>
  <si>
    <t>11 reuniones</t>
  </si>
  <si>
    <t>Cadena $ 300.000</t>
  </si>
  <si>
    <t xml:space="preserve">  Boca-Riber</t>
  </si>
  <si>
    <t>Latino</t>
  </si>
  <si>
    <t>Azul</t>
  </si>
  <si>
    <t>tuvo 11 reuniones</t>
  </si>
  <si>
    <t>ABRIL</t>
  </si>
  <si>
    <t>Honor/Lerena</t>
  </si>
  <si>
    <t>Cadena $ 260.000</t>
  </si>
  <si>
    <t>Cadena $ 620.000</t>
  </si>
  <si>
    <t>Cadena $600,000</t>
  </si>
  <si>
    <t>Tandil</t>
  </si>
  <si>
    <t>Dolores</t>
  </si>
  <si>
    <t xml:space="preserve">       Boca - Riber el 24 / Abril</t>
  </si>
  <si>
    <t>DIFERENCIAS  CON  PALERMO  y  LA  PLATA</t>
  </si>
  <si>
    <t>MAYO</t>
  </si>
  <si>
    <t>Pozos x 12 millones</t>
  </si>
  <si>
    <t>Cadena Vacante</t>
  </si>
  <si>
    <t>25 de Mayo</t>
  </si>
  <si>
    <t>Martes</t>
  </si>
  <si>
    <t xml:space="preserve">   SI  1 reunion mas</t>
  </si>
  <si>
    <t>JUNIO</t>
  </si>
  <si>
    <t>Estrellas</t>
  </si>
  <si>
    <t>Argentina-Chile</t>
  </si>
  <si>
    <t>Jueves</t>
  </si>
  <si>
    <t xml:space="preserve">RESUMEN   DEL   PRIMER  SEMESTRE </t>
  </si>
  <si>
    <t>60 Reuniones</t>
  </si>
  <si>
    <t>Simulcasting</t>
  </si>
  <si>
    <t>61 Reuniones</t>
  </si>
  <si>
    <t>Dif.Carreras con PAL</t>
  </si>
  <si>
    <t>Dif.Carreras con LP</t>
  </si>
  <si>
    <t>PARTICIPACION</t>
  </si>
  <si>
    <t>Total 6 meses</t>
  </si>
  <si>
    <t>JULIO</t>
  </si>
  <si>
    <t>10 reunionesmenos 4 = 6</t>
  </si>
  <si>
    <t>suspendida</t>
  </si>
  <si>
    <t>Anulada</t>
  </si>
  <si>
    <t>Simulcast La Punta $ 1.496.000</t>
  </si>
  <si>
    <t xml:space="preserve">RESUMEN   DE  7  (  SIETE  )  MESES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</si>
</sst>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[Red]\-#,##0\ "/>
    <numFmt numFmtId="165" formatCode="0_ ;[Red]\-0\ "/>
  </numFmts>
  <fonts count="47">
    <font>
      <sz val="11"/>
      <color theme="1"/>
      <name val="Calibri"/>
      <family val="2"/>
      <scheme val="minor"/>
    </font>
    <font>
      <b/>
      <sz val="14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8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b/>
      <sz val="12"/>
      <color indexed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20"/>
      <name val="Arial"/>
      <family val="2"/>
    </font>
    <font>
      <b/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Arial"/>
      <family val="2"/>
    </font>
    <font>
      <b/>
      <sz val="10"/>
      <color rgb="FF0000FF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14"/>
      <color rgb="FF0000FF"/>
      <name val="Arial"/>
      <family val="2"/>
    </font>
    <font>
      <b/>
      <sz val="12"/>
      <color rgb="FFFF0000"/>
      <name val="Arial"/>
      <family val="2"/>
    </font>
    <font>
      <sz val="8"/>
      <color theme="1"/>
      <name val="Arial"/>
      <family val="2"/>
    </font>
    <font>
      <sz val="7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2"/>
      <color rgb="FF0000FF"/>
      <name val="Arial"/>
      <family val="2"/>
    </font>
    <font>
      <sz val="8"/>
      <color rgb="FF00B050"/>
      <name val="Arial"/>
      <family val="2"/>
    </font>
    <font>
      <sz val="11"/>
      <color rgb="FF00B050"/>
      <name val="Calibri"/>
      <family val="2"/>
      <scheme val="minor"/>
    </font>
    <font>
      <b/>
      <sz val="10"/>
      <color rgb="FF00B050"/>
      <name val="Arial"/>
      <family val="2"/>
    </font>
    <font>
      <b/>
      <sz val="8"/>
      <color rgb="FF00B050"/>
      <name val="Arial"/>
      <family val="2"/>
    </font>
    <font>
      <sz val="10"/>
      <color rgb="FF00B050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6FF66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26">
    <xf numFmtId="0" fontId="0" fillId="0" borderId="0" xfId="0"/>
    <xf numFmtId="0" fontId="2" fillId="0" borderId="1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16" fontId="3" fillId="5" borderId="0" xfId="0" applyNumberFormat="1" applyFont="1" applyFill="1"/>
    <xf numFmtId="3" fontId="6" fillId="0" borderId="0" xfId="0" applyNumberFormat="1" applyFont="1"/>
    <xf numFmtId="0" fontId="7" fillId="0" borderId="0" xfId="0" applyFont="1"/>
    <xf numFmtId="3" fontId="2" fillId="0" borderId="1" xfId="0" applyNumberFormat="1" applyFont="1" applyBorder="1"/>
    <xf numFmtId="16" fontId="3" fillId="0" borderId="0" xfId="0" applyNumberFormat="1" applyFont="1"/>
    <xf numFmtId="16" fontId="3" fillId="3" borderId="0" xfId="0" applyNumberFormat="1" applyFont="1" applyFill="1"/>
    <xf numFmtId="0" fontId="8" fillId="0" borderId="0" xfId="0" applyFont="1" applyAlignment="1">
      <alignment horizontal="left"/>
    </xf>
    <xf numFmtId="16" fontId="3" fillId="0" borderId="0" xfId="0" applyNumberFormat="1" applyFont="1" applyFill="1"/>
    <xf numFmtId="0" fontId="9" fillId="0" borderId="0" xfId="0" applyFont="1"/>
    <xf numFmtId="0" fontId="3" fillId="0" borderId="0" xfId="0" applyFont="1" applyBorder="1"/>
    <xf numFmtId="3" fontId="6" fillId="6" borderId="2" xfId="0" applyNumberFormat="1" applyFont="1" applyFill="1" applyBorder="1"/>
    <xf numFmtId="0" fontId="7" fillId="2" borderId="2" xfId="0" applyFont="1" applyFill="1" applyBorder="1"/>
    <xf numFmtId="0" fontId="10" fillId="2" borderId="2" xfId="0" applyFont="1" applyFill="1" applyBorder="1" applyAlignment="1">
      <alignment horizontal="center"/>
    </xf>
    <xf numFmtId="2" fontId="2" fillId="0" borderId="3" xfId="0" applyNumberFormat="1" applyFont="1" applyBorder="1"/>
    <xf numFmtId="0" fontId="11" fillId="0" borderId="3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3" fillId="7" borderId="0" xfId="0" applyFont="1" applyFill="1"/>
    <xf numFmtId="16" fontId="3" fillId="7" borderId="0" xfId="0" applyNumberFormat="1" applyFont="1" applyFill="1"/>
    <xf numFmtId="0" fontId="0" fillId="7" borderId="0" xfId="0" applyFill="1"/>
    <xf numFmtId="16" fontId="3" fillId="6" borderId="0" xfId="0" applyNumberFormat="1" applyFont="1" applyFill="1"/>
    <xf numFmtId="3" fontId="2" fillId="0" borderId="1" xfId="0" applyNumberFormat="1" applyFont="1" applyFill="1" applyBorder="1"/>
    <xf numFmtId="0" fontId="0" fillId="0" borderId="3" xfId="0" applyBorder="1"/>
    <xf numFmtId="0" fontId="26" fillId="0" borderId="0" xfId="0" applyFont="1"/>
    <xf numFmtId="3" fontId="12" fillId="0" borderId="1" xfId="0" applyNumberFormat="1" applyFont="1" applyBorder="1"/>
    <xf numFmtId="3" fontId="27" fillId="0" borderId="1" xfId="0" applyNumberFormat="1" applyFont="1" applyBorder="1"/>
    <xf numFmtId="3" fontId="28" fillId="0" borderId="1" xfId="0" applyNumberFormat="1" applyFont="1" applyBorder="1"/>
    <xf numFmtId="3" fontId="28" fillId="0" borderId="1" xfId="0" applyNumberFormat="1" applyFont="1" applyFill="1" applyBorder="1"/>
    <xf numFmtId="0" fontId="29" fillId="0" borderId="0" xfId="0" applyFont="1"/>
    <xf numFmtId="16" fontId="2" fillId="3" borderId="0" xfId="0" applyNumberFormat="1" applyFont="1" applyFill="1" applyAlignment="1">
      <alignment horizontal="center"/>
    </xf>
    <xf numFmtId="16" fontId="2" fillId="5" borderId="0" xfId="0" applyNumberFormat="1" applyFont="1" applyFill="1" applyAlignment="1">
      <alignment horizontal="center"/>
    </xf>
    <xf numFmtId="16" fontId="2" fillId="6" borderId="0" xfId="0" applyNumberFormat="1" applyFont="1" applyFill="1" applyAlignment="1">
      <alignment horizontal="center"/>
    </xf>
    <xf numFmtId="0" fontId="2" fillId="0" borderId="4" xfId="0" applyFont="1" applyBorder="1"/>
    <xf numFmtId="0" fontId="3" fillId="0" borderId="1" xfId="0" applyFont="1" applyBorder="1"/>
    <xf numFmtId="0" fontId="28" fillId="0" borderId="0" xfId="0" applyFont="1"/>
    <xf numFmtId="0" fontId="0" fillId="7" borderId="3" xfId="0" applyFill="1" applyBorder="1"/>
    <xf numFmtId="0" fontId="0" fillId="7" borderId="1" xfId="0" applyFill="1" applyBorder="1"/>
    <xf numFmtId="0" fontId="7" fillId="0" borderId="0" xfId="0" applyFont="1" applyAlignment="1">
      <alignment horizontal="center"/>
    </xf>
    <xf numFmtId="3" fontId="30" fillId="0" borderId="0" xfId="0" applyNumberFormat="1" applyFont="1"/>
    <xf numFmtId="3" fontId="13" fillId="0" borderId="0" xfId="0" applyNumberFormat="1" applyFont="1"/>
    <xf numFmtId="3" fontId="31" fillId="0" borderId="0" xfId="0" applyNumberFormat="1" applyFont="1"/>
    <xf numFmtId="0" fontId="10" fillId="2" borderId="5" xfId="0" applyFont="1" applyFill="1" applyBorder="1" applyAlignment="1">
      <alignment horizontal="center"/>
    </xf>
    <xf numFmtId="0" fontId="32" fillId="0" borderId="6" xfId="0" applyFont="1" applyBorder="1"/>
    <xf numFmtId="0" fontId="0" fillId="0" borderId="7" xfId="0" applyBorder="1"/>
    <xf numFmtId="164" fontId="12" fillId="0" borderId="8" xfId="0" applyNumberFormat="1" applyFont="1" applyBorder="1"/>
    <xf numFmtId="0" fontId="33" fillId="0" borderId="9" xfId="0" applyFont="1" applyBorder="1" applyAlignment="1">
      <alignment horizontal="center"/>
    </xf>
    <xf numFmtId="0" fontId="0" fillId="0" borderId="9" xfId="0" applyBorder="1"/>
    <xf numFmtId="0" fontId="0" fillId="0" borderId="0" xfId="0" applyFill="1"/>
    <xf numFmtId="16" fontId="14" fillId="5" borderId="0" xfId="0" applyNumberFormat="1" applyFont="1" applyFill="1"/>
    <xf numFmtId="0" fontId="32" fillId="0" borderId="0" xfId="0" applyFont="1"/>
    <xf numFmtId="0" fontId="0" fillId="0" borderId="10" xfId="0" applyBorder="1"/>
    <xf numFmtId="0" fontId="7" fillId="0" borderId="0" xfId="0" applyFont="1" applyAlignment="1">
      <alignment horizontal="right"/>
    </xf>
    <xf numFmtId="16" fontId="3" fillId="8" borderId="0" xfId="0" applyNumberFormat="1" applyFont="1" applyFill="1"/>
    <xf numFmtId="0" fontId="31" fillId="0" borderId="11" xfId="0" applyFont="1" applyFill="1" applyBorder="1" applyAlignment="1">
      <alignment horizontal="center"/>
    </xf>
    <xf numFmtId="0" fontId="31" fillId="0" borderId="12" xfId="0" applyFont="1" applyFill="1" applyBorder="1" applyAlignment="1">
      <alignment horizontal="center"/>
    </xf>
    <xf numFmtId="0" fontId="7" fillId="0" borderId="0" xfId="0" applyFont="1" applyFill="1"/>
    <xf numFmtId="3" fontId="2" fillId="0" borderId="1" xfId="0" applyNumberFormat="1" applyFont="1" applyBorder="1" applyAlignment="1">
      <alignment horizontal="center"/>
    </xf>
    <xf numFmtId="0" fontId="34" fillId="0" borderId="12" xfId="0" applyFont="1" applyFill="1" applyBorder="1" applyAlignment="1">
      <alignment horizontal="center"/>
    </xf>
    <xf numFmtId="16" fontId="3" fillId="8" borderId="0" xfId="0" applyNumberFormat="1" applyFont="1" applyFill="1" applyAlignment="1">
      <alignment horizontal="center"/>
    </xf>
    <xf numFmtId="3" fontId="35" fillId="0" borderId="0" xfId="0" applyNumberFormat="1" applyFont="1"/>
    <xf numFmtId="0" fontId="36" fillId="0" borderId="10" xfId="0" applyFont="1" applyBorder="1"/>
    <xf numFmtId="0" fontId="8" fillId="0" borderId="0" xfId="0" applyFont="1" applyAlignment="1">
      <alignment horizontal="center"/>
    </xf>
    <xf numFmtId="0" fontId="34" fillId="0" borderId="11" xfId="0" applyFont="1" applyFill="1" applyBorder="1" applyAlignment="1">
      <alignment horizontal="center"/>
    </xf>
    <xf numFmtId="3" fontId="37" fillId="0" borderId="1" xfId="0" applyNumberFormat="1" applyFont="1" applyBorder="1"/>
    <xf numFmtId="3" fontId="30" fillId="9" borderId="0" xfId="0" applyNumberFormat="1" applyFont="1" applyFill="1"/>
    <xf numFmtId="0" fontId="29" fillId="0" borderId="0" xfId="0" applyFont="1" applyAlignment="1">
      <alignment horizontal="center"/>
    </xf>
    <xf numFmtId="0" fontId="38" fillId="0" borderId="13" xfId="0" applyFont="1" applyBorder="1"/>
    <xf numFmtId="0" fontId="39" fillId="0" borderId="14" xfId="0" applyFont="1" applyBorder="1"/>
    <xf numFmtId="164" fontId="40" fillId="0" borderId="8" xfId="0" applyNumberFormat="1" applyFont="1" applyBorder="1" applyAlignment="1">
      <alignment horizontal="center"/>
    </xf>
    <xf numFmtId="10" fontId="41" fillId="0" borderId="15" xfId="0" applyNumberFormat="1" applyFont="1" applyBorder="1" applyAlignment="1">
      <alignment horizontal="center"/>
    </xf>
    <xf numFmtId="10" fontId="15" fillId="0" borderId="15" xfId="0" applyNumberFormat="1" applyFont="1" applyBorder="1" applyAlignment="1">
      <alignment horizontal="center"/>
    </xf>
    <xf numFmtId="3" fontId="40" fillId="0" borderId="3" xfId="0" applyNumberFormat="1" applyFont="1" applyBorder="1"/>
    <xf numFmtId="0" fontId="42" fillId="0" borderId="3" xfId="0" applyFont="1" applyBorder="1" applyAlignment="1">
      <alignment horizontal="right"/>
    </xf>
    <xf numFmtId="0" fontId="42" fillId="0" borderId="3" xfId="0" applyFont="1" applyFill="1" applyBorder="1"/>
    <xf numFmtId="3" fontId="14" fillId="0" borderId="5" xfId="0" applyNumberFormat="1" applyFont="1" applyBorder="1" applyAlignment="1">
      <alignment horizontal="left"/>
    </xf>
    <xf numFmtId="0" fontId="43" fillId="0" borderId="0" xfId="0" applyFont="1"/>
    <xf numFmtId="0" fontId="19" fillId="0" borderId="1" xfId="0" applyFont="1" applyBorder="1"/>
    <xf numFmtId="0" fontId="38" fillId="0" borderId="16" xfId="0" applyFont="1" applyBorder="1"/>
    <xf numFmtId="0" fontId="31" fillId="0" borderId="17" xfId="0" applyFont="1" applyFill="1" applyBorder="1" applyAlignment="1">
      <alignment horizontal="center"/>
    </xf>
    <xf numFmtId="3" fontId="28" fillId="0" borderId="1" xfId="0" applyNumberFormat="1" applyFont="1" applyBorder="1" applyAlignment="1">
      <alignment horizontal="center"/>
    </xf>
    <xf numFmtId="0" fontId="24" fillId="0" borderId="0" xfId="0" applyFont="1"/>
    <xf numFmtId="0" fontId="44" fillId="0" borderId="0" xfId="0" applyFont="1"/>
    <xf numFmtId="3" fontId="30" fillId="6" borderId="0" xfId="0" applyNumberFormat="1" applyFont="1" applyFill="1"/>
    <xf numFmtId="3" fontId="37" fillId="6" borderId="1" xfId="0" applyNumberFormat="1" applyFont="1" applyFill="1" applyBorder="1"/>
    <xf numFmtId="3" fontId="28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horizontal="center"/>
    </xf>
    <xf numFmtId="3" fontId="20" fillId="0" borderId="0" xfId="0" applyNumberFormat="1" applyFont="1" applyBorder="1"/>
    <xf numFmtId="0" fontId="32" fillId="0" borderId="3" xfId="0" applyFont="1" applyBorder="1"/>
    <xf numFmtId="165" fontId="7" fillId="2" borderId="18" xfId="0" applyNumberFormat="1" applyFont="1" applyFill="1" applyBorder="1" applyAlignment="1">
      <alignment horizontal="center"/>
    </xf>
    <xf numFmtId="0" fontId="19" fillId="0" borderId="19" xfId="0" applyFont="1" applyFill="1" applyBorder="1"/>
    <xf numFmtId="0" fontId="42" fillId="0" borderId="19" xfId="0" applyFont="1" applyBorder="1" applyAlignment="1">
      <alignment horizontal="right"/>
    </xf>
    <xf numFmtId="2" fontId="2" fillId="0" borderId="19" xfId="0" applyNumberFormat="1" applyFont="1" applyBorder="1"/>
    <xf numFmtId="0" fontId="11" fillId="0" borderId="19" xfId="0" applyFont="1" applyBorder="1" applyAlignment="1">
      <alignment horizontal="left"/>
    </xf>
    <xf numFmtId="0" fontId="0" fillId="7" borderId="19" xfId="0" applyFill="1" applyBorder="1"/>
    <xf numFmtId="0" fontId="42" fillId="0" borderId="19" xfId="0" applyFont="1" applyFill="1" applyBorder="1"/>
    <xf numFmtId="3" fontId="6" fillId="6" borderId="20" xfId="0" applyNumberFormat="1" applyFont="1" applyFill="1" applyBorder="1"/>
    <xf numFmtId="165" fontId="7" fillId="2" borderId="19" xfId="0" applyNumberFormat="1" applyFont="1" applyFill="1" applyBorder="1" applyAlignment="1">
      <alignment horizontal="center"/>
    </xf>
    <xf numFmtId="165" fontId="6" fillId="2" borderId="19" xfId="0" applyNumberFormat="1" applyFont="1" applyFill="1" applyBorder="1" applyAlignment="1">
      <alignment horizontal="left"/>
    </xf>
    <xf numFmtId="0" fontId="32" fillId="6" borderId="19" xfId="0" applyFont="1" applyFill="1" applyBorder="1"/>
    <xf numFmtId="0" fontId="22" fillId="0" borderId="0" xfId="0" applyFont="1" applyAlignment="1">
      <alignment horizontal="center"/>
    </xf>
    <xf numFmtId="3" fontId="30" fillId="0" borderId="0" xfId="0" applyNumberFormat="1" applyFont="1" applyFill="1"/>
    <xf numFmtId="0" fontId="3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10" fontId="21" fillId="0" borderId="19" xfId="1" applyNumberFormat="1" applyFont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" fontId="2" fillId="6" borderId="1" xfId="0" applyNumberFormat="1" applyFont="1" applyFill="1" applyBorder="1"/>
    <xf numFmtId="0" fontId="31" fillId="2" borderId="2" xfId="0" applyFont="1" applyFill="1" applyBorder="1" applyAlignment="1">
      <alignment horizontal="center"/>
    </xf>
    <xf numFmtId="0" fontId="46" fillId="6" borderId="0" xfId="0" applyFont="1" applyFill="1"/>
    <xf numFmtId="0" fontId="25" fillId="6" borderId="0" xfId="0" applyFont="1" applyFill="1"/>
    <xf numFmtId="0" fontId="0" fillId="7" borderId="0" xfId="0" applyFill="1" applyBorder="1"/>
    <xf numFmtId="0" fontId="42" fillId="7" borderId="0" xfId="0" applyFont="1" applyFill="1" applyBorder="1"/>
    <xf numFmtId="0" fontId="42" fillId="7" borderId="0" xfId="0" applyFont="1" applyFill="1" applyBorder="1" applyAlignment="1">
      <alignment horizontal="right"/>
    </xf>
    <xf numFmtId="3" fontId="40" fillId="7" borderId="0" xfId="0" applyNumberFormat="1" applyFont="1" applyFill="1" applyBorder="1"/>
    <xf numFmtId="2" fontId="2" fillId="7" borderId="0" xfId="0" applyNumberFormat="1" applyFont="1" applyFill="1" applyBorder="1"/>
    <xf numFmtId="0" fontId="11" fillId="7" borderId="0" xfId="0" applyFont="1" applyFill="1" applyBorder="1" applyAlignment="1">
      <alignment horizontal="left"/>
    </xf>
    <xf numFmtId="0" fontId="0" fillId="7" borderId="16" xfId="0" applyFill="1" applyBorder="1"/>
    <xf numFmtId="0" fontId="1" fillId="4" borderId="2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357798</xdr:colOff>
      <xdr:row>48</xdr:row>
      <xdr:rowOff>133838</xdr:rowOff>
    </xdr:from>
    <xdr:to>
      <xdr:col>16</xdr:col>
      <xdr:colOff>198597</xdr:colOff>
      <xdr:row>49</xdr:row>
      <xdr:rowOff>98012</xdr:rowOff>
    </xdr:to>
    <xdr:cxnSp macro="">
      <xdr:nvCxnSpPr>
        <xdr:cNvPr id="3" name="2 Conector recto de flecha">
          <a:extLst>
            <a:ext uri="{FF2B5EF4-FFF2-40B4-BE49-F238E27FC236}">
              <a16:creationId xmlns:a16="http://schemas.microsoft.com/office/drawing/2014/main" id="{6D90ECD0-238D-46EF-A525-C2F14BB47181}"/>
            </a:ext>
          </a:extLst>
        </xdr:cNvPr>
        <xdr:cNvCxnSpPr/>
      </xdr:nvCxnSpPr>
      <xdr:spPr>
        <a:xfrm flipV="1">
          <a:off x="9805865" y="10233269"/>
          <a:ext cx="952500" cy="146539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111"/>
  <sheetViews>
    <sheetView tabSelected="1" topLeftCell="A86" zoomScale="81" zoomScaleNormal="81" workbookViewId="0">
      <selection activeCell="J115" sqref="J115"/>
    </sheetView>
  </sheetViews>
  <sheetFormatPr defaultRowHeight="15"/>
  <cols>
    <col min="1" max="1" width="11.5703125" customWidth="1"/>
    <col min="2" max="2" width="10.5703125" customWidth="1"/>
    <col min="3" max="3" width="15" customWidth="1"/>
    <col min="4" max="4" width="6.5703125" customWidth="1"/>
    <col min="5" max="5" width="13.140625" customWidth="1"/>
    <col min="6" max="6" width="3.7109375" customWidth="1"/>
    <col min="7" max="7" width="12.140625" customWidth="1"/>
    <col min="8" max="8" width="7.85546875" customWidth="1"/>
    <col min="9" max="9" width="15.140625" customWidth="1"/>
    <col min="10" max="10" width="5.85546875" customWidth="1"/>
    <col min="11" max="11" width="12" customWidth="1"/>
    <col min="12" max="12" width="10.42578125" customWidth="1"/>
    <col min="13" max="13" width="7.42578125" customWidth="1"/>
    <col min="14" max="14" width="14.85546875" customWidth="1"/>
    <col min="15" max="15" width="6.5703125" customWidth="1"/>
    <col min="16" max="16" width="10.85546875" customWidth="1"/>
    <col min="17" max="17" width="17" customWidth="1"/>
    <col min="18" max="18" width="8.5703125" customWidth="1"/>
    <col min="19" max="19" width="15.85546875" customWidth="1"/>
    <col min="20" max="20" width="8.7109375" customWidth="1"/>
    <col min="21" max="27" width="5.140625" customWidth="1"/>
    <col min="28" max="256" width="11.42578125" customWidth="1"/>
  </cols>
  <sheetData>
    <row r="1" spans="1:20" ht="18.75" thickBot="1">
      <c r="A1" s="123">
        <v>2016</v>
      </c>
      <c r="B1" s="124"/>
      <c r="C1" s="124"/>
      <c r="D1" s="124"/>
      <c r="E1" s="125"/>
      <c r="F1" s="24"/>
      <c r="G1" s="34" t="s">
        <v>0</v>
      </c>
      <c r="H1" s="35" t="s">
        <v>1</v>
      </c>
      <c r="I1" s="36" t="s">
        <v>2</v>
      </c>
      <c r="J1" s="33" t="s">
        <v>3</v>
      </c>
      <c r="K1" s="33"/>
      <c r="M1" s="63" t="s">
        <v>4</v>
      </c>
    </row>
    <row r="2" spans="1:20" ht="20.25">
      <c r="A2" s="1" t="s">
        <v>5</v>
      </c>
      <c r="B2" s="2"/>
      <c r="C2" s="3" t="s">
        <v>6</v>
      </c>
      <c r="D2" s="4" t="s">
        <v>7</v>
      </c>
      <c r="E2" s="5"/>
      <c r="F2" s="24"/>
      <c r="G2" s="81" t="s">
        <v>8</v>
      </c>
      <c r="I2" s="4" t="s">
        <v>7</v>
      </c>
      <c r="K2" s="5"/>
      <c r="L2" s="81" t="s">
        <v>9</v>
      </c>
      <c r="N2" s="4" t="s">
        <v>7</v>
      </c>
    </row>
    <row r="3" spans="1:20" ht="18">
      <c r="A3" s="30">
        <f>+C3/D3</f>
        <v>622763.4615384615</v>
      </c>
      <c r="B3" s="6">
        <v>42371</v>
      </c>
      <c r="C3" s="43">
        <v>8095925</v>
      </c>
      <c r="D3" s="8">
        <v>13</v>
      </c>
      <c r="E3" s="5"/>
      <c r="F3" s="24"/>
      <c r="G3" s="9">
        <f t="shared" ref="G3:G11" si="0">+I3/J3</f>
        <v>404911.23076923075</v>
      </c>
      <c r="H3" s="13">
        <v>42372</v>
      </c>
      <c r="I3" s="44">
        <v>5263846</v>
      </c>
      <c r="J3" s="8">
        <v>13</v>
      </c>
      <c r="K3" s="5"/>
      <c r="L3" s="31">
        <f t="shared" ref="L3:L12" si="1">+N3/O3</f>
        <v>398567.4375</v>
      </c>
      <c r="M3" s="13">
        <v>42374</v>
      </c>
      <c r="N3" s="44">
        <v>6377079</v>
      </c>
      <c r="O3" s="8">
        <v>16</v>
      </c>
    </row>
    <row r="4" spans="1:20" ht="15.75">
      <c r="A4" s="9">
        <f t="shared" ref="A4:A12" si="2">+C4/D4</f>
        <v>495159.83333333331</v>
      </c>
      <c r="B4" s="10">
        <v>42375</v>
      </c>
      <c r="C4" s="44">
        <v>5941918</v>
      </c>
      <c r="D4" s="8">
        <v>12</v>
      </c>
      <c r="E4" s="5"/>
      <c r="F4" s="24"/>
      <c r="G4" s="9">
        <f t="shared" si="0"/>
        <v>404911.23076923075</v>
      </c>
      <c r="H4" s="25">
        <v>42373</v>
      </c>
      <c r="I4" s="44">
        <v>5263846</v>
      </c>
      <c r="J4" s="8">
        <v>13</v>
      </c>
      <c r="K4" s="5"/>
      <c r="L4" s="31">
        <f t="shared" si="1"/>
        <v>383485.73333333334</v>
      </c>
      <c r="M4" s="13">
        <v>42376</v>
      </c>
      <c r="N4" s="44">
        <v>5752286</v>
      </c>
      <c r="O4" s="8">
        <v>15</v>
      </c>
    </row>
    <row r="5" spans="1:20" ht="15.75">
      <c r="A5" s="9">
        <f t="shared" si="2"/>
        <v>452882.35714285716</v>
      </c>
      <c r="B5" s="11">
        <v>42377</v>
      </c>
      <c r="C5" s="44">
        <v>6340353</v>
      </c>
      <c r="D5" s="8">
        <v>14</v>
      </c>
      <c r="E5" s="5"/>
      <c r="F5" s="24"/>
      <c r="G5" s="31">
        <f t="shared" si="0"/>
        <v>358927.66666666669</v>
      </c>
      <c r="H5" s="6">
        <v>42378</v>
      </c>
      <c r="I5" s="44">
        <v>5383915</v>
      </c>
      <c r="J5" s="8">
        <v>15</v>
      </c>
      <c r="K5" s="5"/>
      <c r="L5" s="9">
        <f t="shared" si="1"/>
        <v>426338.25</v>
      </c>
      <c r="M5" s="13">
        <v>42381</v>
      </c>
      <c r="N5" s="44">
        <v>6821412</v>
      </c>
      <c r="O5" s="8">
        <v>16</v>
      </c>
    </row>
    <row r="6" spans="1:20" ht="15.75">
      <c r="A6" s="9">
        <f t="shared" si="2"/>
        <v>469144.3125</v>
      </c>
      <c r="B6" s="25">
        <v>42379</v>
      </c>
      <c r="C6" s="7">
        <v>7506309</v>
      </c>
      <c r="D6" s="8">
        <v>16</v>
      </c>
      <c r="E6" s="5"/>
      <c r="F6" s="24"/>
      <c r="G6" s="31">
        <f t="shared" si="0"/>
        <v>378902.42857142858</v>
      </c>
      <c r="H6" s="13">
        <v>42380</v>
      </c>
      <c r="I6" s="44">
        <v>5304634</v>
      </c>
      <c r="J6" s="8">
        <v>14</v>
      </c>
      <c r="K6" s="5"/>
      <c r="L6" s="31">
        <f t="shared" si="1"/>
        <v>381984.8125</v>
      </c>
      <c r="M6" s="13">
        <v>42383</v>
      </c>
      <c r="N6" s="44">
        <v>6111757</v>
      </c>
      <c r="O6" s="8">
        <v>16</v>
      </c>
    </row>
    <row r="7" spans="1:20" ht="15.75">
      <c r="A7" s="9">
        <f t="shared" si="2"/>
        <v>432351.78571428574</v>
      </c>
      <c r="B7" s="10">
        <v>42382</v>
      </c>
      <c r="C7" s="44">
        <v>6052925</v>
      </c>
      <c r="D7" s="8">
        <v>14</v>
      </c>
      <c r="E7" s="5"/>
      <c r="F7" s="24"/>
      <c r="G7" s="9">
        <f t="shared" si="0"/>
        <v>451401.26666666666</v>
      </c>
      <c r="H7" s="6">
        <v>42385</v>
      </c>
      <c r="I7" s="44">
        <v>6771019</v>
      </c>
      <c r="J7" s="8">
        <v>15</v>
      </c>
      <c r="K7" s="5"/>
      <c r="L7" s="31">
        <f t="shared" si="1"/>
        <v>352875.33333333331</v>
      </c>
      <c r="M7" s="25">
        <v>42386</v>
      </c>
      <c r="N7" s="44">
        <v>5293130</v>
      </c>
      <c r="O7" s="8">
        <v>15</v>
      </c>
    </row>
    <row r="8" spans="1:20" ht="15.75">
      <c r="A8" s="9">
        <f t="shared" si="2"/>
        <v>450841.46666666667</v>
      </c>
      <c r="B8" s="11">
        <v>42384</v>
      </c>
      <c r="C8" s="44">
        <v>6762622</v>
      </c>
      <c r="D8" s="8">
        <v>15</v>
      </c>
      <c r="E8" s="12"/>
      <c r="F8" s="24"/>
      <c r="G8" s="9">
        <f t="shared" si="0"/>
        <v>406093.42857142858</v>
      </c>
      <c r="H8" s="13">
        <v>42387</v>
      </c>
      <c r="I8" s="44">
        <v>5685308</v>
      </c>
      <c r="J8" s="8">
        <v>14</v>
      </c>
      <c r="K8" s="12"/>
      <c r="L8" s="31">
        <f t="shared" si="1"/>
        <v>383010.71428571426</v>
      </c>
      <c r="M8" s="13">
        <v>42388</v>
      </c>
      <c r="N8" s="44">
        <v>5362150</v>
      </c>
      <c r="O8" s="8">
        <v>14</v>
      </c>
    </row>
    <row r="9" spans="1:20" ht="15.75">
      <c r="A9" s="9">
        <f t="shared" si="2"/>
        <v>430976.46666666667</v>
      </c>
      <c r="B9" s="13">
        <v>42389</v>
      </c>
      <c r="C9" s="44">
        <v>6464647</v>
      </c>
      <c r="D9" s="8">
        <v>15</v>
      </c>
      <c r="E9" s="5"/>
      <c r="F9" s="24"/>
      <c r="G9" s="9">
        <f t="shared" si="0"/>
        <v>430171.42857142858</v>
      </c>
      <c r="H9" s="11">
        <v>42391</v>
      </c>
      <c r="I9" s="44">
        <v>6022400</v>
      </c>
      <c r="J9" s="8">
        <v>14</v>
      </c>
      <c r="K9" s="5"/>
      <c r="L9" s="31">
        <f t="shared" si="1"/>
        <v>382512.57142857142</v>
      </c>
      <c r="M9" s="13">
        <v>42390</v>
      </c>
      <c r="N9" s="44">
        <v>5355176</v>
      </c>
      <c r="O9" s="8">
        <v>14</v>
      </c>
    </row>
    <row r="10" spans="1:20" ht="15.75">
      <c r="A10" s="29">
        <f t="shared" si="2"/>
        <v>528815.69230769225</v>
      </c>
      <c r="B10" s="6">
        <v>42392</v>
      </c>
      <c r="C10" s="44">
        <v>6874604</v>
      </c>
      <c r="D10" s="8">
        <v>13</v>
      </c>
      <c r="E10" s="5"/>
      <c r="F10" s="24"/>
      <c r="G10" s="31">
        <f t="shared" si="0"/>
        <v>335567.06666666665</v>
      </c>
      <c r="H10" s="25">
        <v>42393</v>
      </c>
      <c r="I10" s="44">
        <v>5033506</v>
      </c>
      <c r="J10" s="8">
        <v>15</v>
      </c>
      <c r="K10" s="5"/>
      <c r="L10" s="31">
        <f t="shared" si="1"/>
        <v>396398.4</v>
      </c>
      <c r="M10" s="13">
        <v>42395</v>
      </c>
      <c r="N10" s="44">
        <v>5945976</v>
      </c>
      <c r="O10" s="8">
        <v>15</v>
      </c>
      <c r="Q10" s="71" t="s">
        <v>10</v>
      </c>
      <c r="R10" s="72"/>
      <c r="S10" s="71" t="s">
        <v>11</v>
      </c>
      <c r="T10" s="72"/>
    </row>
    <row r="11" spans="1:20" ht="15.75">
      <c r="A11" s="9">
        <f t="shared" si="2"/>
        <v>446682.38461538462</v>
      </c>
      <c r="B11" s="10">
        <v>42396</v>
      </c>
      <c r="C11" s="44">
        <v>5806871</v>
      </c>
      <c r="D11" s="8">
        <v>13</v>
      </c>
      <c r="E11" s="14"/>
      <c r="F11" s="24"/>
      <c r="G11" s="31">
        <f t="shared" si="0"/>
        <v>376192.26666666666</v>
      </c>
      <c r="H11" s="13">
        <v>42394</v>
      </c>
      <c r="I11" s="44">
        <v>5642884</v>
      </c>
      <c r="J11" s="8">
        <v>15</v>
      </c>
      <c r="K11" s="14"/>
      <c r="L11" s="9">
        <f t="shared" si="1"/>
        <v>402585.93333333335</v>
      </c>
      <c r="M11" s="13">
        <v>42397</v>
      </c>
      <c r="N11" s="44">
        <v>6038789</v>
      </c>
      <c r="O11" s="8">
        <v>15</v>
      </c>
      <c r="Q11" s="73">
        <f>+C14-I14</f>
        <v>80983.394355644356</v>
      </c>
      <c r="R11" s="74">
        <f>+Q11/C14</f>
        <v>0.1688147719954835</v>
      </c>
      <c r="S11" s="73">
        <f>+C14-N14</f>
        <v>91072.093424787105</v>
      </c>
      <c r="T11" s="74">
        <f>+S11/C14</f>
        <v>0.18984527394763681</v>
      </c>
    </row>
    <row r="12" spans="1:20" ht="15.75">
      <c r="A12" s="9">
        <f t="shared" si="2"/>
        <v>487618.06666666665</v>
      </c>
      <c r="B12" s="25">
        <v>42398</v>
      </c>
      <c r="C12" s="7">
        <v>7314271</v>
      </c>
      <c r="D12" s="8">
        <v>15</v>
      </c>
      <c r="E12" s="5"/>
      <c r="F12" s="24"/>
      <c r="G12" s="9">
        <f>+I12/J12</f>
        <v>443174.26666666666</v>
      </c>
      <c r="H12" s="6">
        <v>42399</v>
      </c>
      <c r="I12" s="44">
        <v>6647614</v>
      </c>
      <c r="J12" s="8">
        <v>15</v>
      </c>
      <c r="K12" s="5"/>
      <c r="L12" s="31">
        <f t="shared" si="1"/>
        <v>375179.73333333334</v>
      </c>
      <c r="M12" s="25">
        <v>42400</v>
      </c>
      <c r="N12" s="44">
        <v>5627696</v>
      </c>
      <c r="O12" s="8">
        <v>15</v>
      </c>
      <c r="Q12" s="47" t="s">
        <v>12</v>
      </c>
      <c r="R12" s="48"/>
      <c r="S12" s="47" t="s">
        <v>13</v>
      </c>
      <c r="T12" s="48"/>
    </row>
    <row r="13" spans="1:20" ht="15.75">
      <c r="A13" s="15"/>
      <c r="B13" s="2"/>
      <c r="C13" s="16">
        <f>SUM(C3:C12)</f>
        <v>67160445</v>
      </c>
      <c r="D13" s="17">
        <f>SUM(D3:D12)</f>
        <v>140</v>
      </c>
      <c r="E13" s="18"/>
      <c r="F13" s="22"/>
      <c r="G13" s="9"/>
      <c r="H13" s="23"/>
      <c r="I13" s="16">
        <f>SUM(I3:I12)</f>
        <v>57018972</v>
      </c>
      <c r="J13" s="17">
        <f>SUM(J3:J12)</f>
        <v>143</v>
      </c>
      <c r="K13" s="18"/>
      <c r="L13" s="9"/>
      <c r="N13" s="16">
        <f>SUM(N3:N12)</f>
        <v>58685451</v>
      </c>
      <c r="O13" s="17">
        <f>SUM(O3:O12)</f>
        <v>151</v>
      </c>
      <c r="P13" s="46"/>
      <c r="Q13" s="49">
        <f>+C13-I13</f>
        <v>10141473</v>
      </c>
      <c r="R13" s="75">
        <f>+Q13/C13</f>
        <v>0.15100365996681528</v>
      </c>
      <c r="S13" s="49">
        <f>+C13-N13</f>
        <v>8474994</v>
      </c>
      <c r="T13" s="75">
        <f>+S13/C13</f>
        <v>0.12619025975780834</v>
      </c>
    </row>
    <row r="14" spans="1:20" ht="15.75" thickBot="1">
      <c r="A14" s="78"/>
      <c r="B14" s="77" t="s">
        <v>14</v>
      </c>
      <c r="C14" s="76">
        <f>+C13/(D13+E13)</f>
        <v>479717.46428571426</v>
      </c>
      <c r="D14" s="19">
        <f>+(D13+E13)/10</f>
        <v>14</v>
      </c>
      <c r="E14" s="20" t="s">
        <v>15</v>
      </c>
      <c r="F14" s="24"/>
      <c r="G14" s="78"/>
      <c r="H14" s="77" t="s">
        <v>14</v>
      </c>
      <c r="I14" s="76">
        <f>+I13/(J13+K13)</f>
        <v>398734.06993006991</v>
      </c>
      <c r="J14" s="19">
        <f>+(J13+K13)/10</f>
        <v>14.3</v>
      </c>
      <c r="K14" s="20" t="s">
        <v>15</v>
      </c>
      <c r="L14" s="78"/>
      <c r="M14" s="77" t="s">
        <v>14</v>
      </c>
      <c r="N14" s="76">
        <f>+N13/(O13+P13)</f>
        <v>388645.37086092716</v>
      </c>
      <c r="O14" s="19">
        <f>+(O13+P13)/10</f>
        <v>15.1</v>
      </c>
      <c r="P14" s="27"/>
    </row>
    <row r="15" spans="1:20" ht="21" thickTop="1">
      <c r="A15" s="37" t="s">
        <v>5</v>
      </c>
      <c r="B15" s="2"/>
      <c r="C15" s="21" t="s">
        <v>16</v>
      </c>
      <c r="D15" s="4" t="s">
        <v>17</v>
      </c>
      <c r="E15" s="5"/>
      <c r="F15" s="24"/>
      <c r="G15" s="81" t="s">
        <v>8</v>
      </c>
      <c r="I15" s="4" t="s">
        <v>7</v>
      </c>
      <c r="J15" s="8"/>
      <c r="K15" s="5"/>
      <c r="L15" s="81" t="s">
        <v>9</v>
      </c>
      <c r="N15" s="4" t="s">
        <v>7</v>
      </c>
    </row>
    <row r="16" spans="1:20" ht="15.75">
      <c r="A16" s="9">
        <f t="shared" ref="A16:A24" si="3">+C16/D16</f>
        <v>493154.92857142858</v>
      </c>
      <c r="B16" s="13">
        <v>42403</v>
      </c>
      <c r="C16" s="44">
        <v>6904169</v>
      </c>
      <c r="D16" s="8">
        <v>14</v>
      </c>
      <c r="E16" s="5"/>
      <c r="F16" s="22"/>
      <c r="G16" s="9">
        <f t="shared" ref="G16:G25" si="4">+I16/J16</f>
        <v>421228.46153846156</v>
      </c>
      <c r="H16" s="13">
        <v>42401</v>
      </c>
      <c r="I16" s="44">
        <v>5475970</v>
      </c>
      <c r="J16" s="8">
        <v>13</v>
      </c>
      <c r="K16" s="5"/>
      <c r="L16" s="9">
        <f>+N16/O16</f>
        <v>438573.38461538462</v>
      </c>
      <c r="M16" s="13">
        <v>42402</v>
      </c>
      <c r="N16" s="44">
        <v>5701454</v>
      </c>
      <c r="O16" s="8">
        <v>13</v>
      </c>
    </row>
    <row r="17" spans="1:20" ht="18">
      <c r="A17" s="29">
        <f t="shared" si="3"/>
        <v>543879</v>
      </c>
      <c r="B17" s="6">
        <v>42406</v>
      </c>
      <c r="C17" s="43">
        <v>8158185</v>
      </c>
      <c r="D17" s="8">
        <v>15</v>
      </c>
      <c r="E17" s="5" t="s">
        <v>18</v>
      </c>
      <c r="F17" s="22"/>
      <c r="G17" s="31">
        <f t="shared" si="4"/>
        <v>398773.64285714284</v>
      </c>
      <c r="H17" s="11">
        <v>42405</v>
      </c>
      <c r="I17" s="44">
        <v>5582831</v>
      </c>
      <c r="J17" s="8">
        <v>14</v>
      </c>
      <c r="K17" s="5"/>
      <c r="L17" s="31">
        <f>+N17/O17</f>
        <v>398146.23076923075</v>
      </c>
      <c r="M17" s="13">
        <v>42404</v>
      </c>
      <c r="N17" s="44">
        <v>5175901</v>
      </c>
      <c r="O17" s="8">
        <v>13</v>
      </c>
    </row>
    <row r="18" spans="1:20" ht="15.75">
      <c r="A18" s="31">
        <f t="shared" si="3"/>
        <v>385771.46666666667</v>
      </c>
      <c r="B18" s="10">
        <v>42410</v>
      </c>
      <c r="C18" s="44">
        <v>5786572</v>
      </c>
      <c r="D18" s="8">
        <v>15</v>
      </c>
      <c r="F18" s="22"/>
      <c r="G18" s="31">
        <f t="shared" si="4"/>
        <v>319389.21428571426</v>
      </c>
      <c r="H18" s="25">
        <v>42407</v>
      </c>
      <c r="I18" s="45">
        <v>4471449</v>
      </c>
      <c r="J18" s="8">
        <v>14</v>
      </c>
      <c r="L18" s="9">
        <f t="shared" ref="L18:L25" si="5">+N18/O18</f>
        <v>454343.33333333331</v>
      </c>
      <c r="M18" s="13">
        <v>42409</v>
      </c>
      <c r="N18" s="44">
        <v>6815150</v>
      </c>
      <c r="O18" s="8">
        <v>15</v>
      </c>
    </row>
    <row r="19" spans="1:20" ht="15.75">
      <c r="A19" s="29">
        <f t="shared" si="3"/>
        <v>520574.13333333336</v>
      </c>
      <c r="B19" s="6">
        <v>42413</v>
      </c>
      <c r="C19" s="7">
        <v>7808612</v>
      </c>
      <c r="D19" s="8">
        <v>15</v>
      </c>
      <c r="E19" s="28" t="s">
        <v>19</v>
      </c>
      <c r="F19" s="22"/>
      <c r="G19" s="31">
        <f t="shared" si="4"/>
        <v>392881.71428571426</v>
      </c>
      <c r="H19" s="57">
        <v>42408</v>
      </c>
      <c r="I19" s="44">
        <v>5500344</v>
      </c>
      <c r="J19" s="8">
        <v>14</v>
      </c>
      <c r="K19" s="28"/>
      <c r="L19" s="9">
        <f t="shared" si="5"/>
        <v>487673</v>
      </c>
      <c r="M19" s="13">
        <v>42411</v>
      </c>
      <c r="N19" s="7">
        <v>7315095</v>
      </c>
      <c r="O19" s="8">
        <v>15</v>
      </c>
      <c r="P19" s="28" t="s">
        <v>20</v>
      </c>
    </row>
    <row r="20" spans="1:20" ht="15.75">
      <c r="A20" s="9">
        <f t="shared" si="3"/>
        <v>447782.84615384613</v>
      </c>
      <c r="B20" s="10">
        <v>42417</v>
      </c>
      <c r="C20" s="44">
        <v>5821177</v>
      </c>
      <c r="D20" s="8">
        <v>13</v>
      </c>
      <c r="F20" s="24"/>
      <c r="G20" s="31">
        <f t="shared" si="4"/>
        <v>373118.14285714284</v>
      </c>
      <c r="H20" s="11">
        <v>42412</v>
      </c>
      <c r="I20" s="44">
        <v>5223654</v>
      </c>
      <c r="J20" s="8">
        <v>14</v>
      </c>
      <c r="L20" s="31">
        <f>+N20/(O20+2)</f>
        <v>347543.8</v>
      </c>
      <c r="M20" s="25">
        <v>42414</v>
      </c>
      <c r="N20" s="44">
        <v>5213157</v>
      </c>
      <c r="O20" s="42">
        <v>13</v>
      </c>
      <c r="P20" s="58">
        <v>2</v>
      </c>
    </row>
    <row r="21" spans="1:20" ht="15.75">
      <c r="A21" s="9">
        <f t="shared" si="3"/>
        <v>494974.86666666664</v>
      </c>
      <c r="B21" s="11">
        <v>42419</v>
      </c>
      <c r="C21" s="7">
        <v>7424623</v>
      </c>
      <c r="D21" s="8">
        <v>15</v>
      </c>
      <c r="E21" s="28" t="s">
        <v>19</v>
      </c>
      <c r="F21" s="24"/>
      <c r="G21" s="32">
        <f t="shared" si="4"/>
        <v>377600.07142857142</v>
      </c>
      <c r="H21" s="13">
        <v>42415</v>
      </c>
      <c r="I21" s="44">
        <v>5286401</v>
      </c>
      <c r="J21" s="8">
        <v>14</v>
      </c>
      <c r="L21" s="9">
        <f t="shared" si="5"/>
        <v>407196.64285714284</v>
      </c>
      <c r="M21" s="13">
        <v>42416</v>
      </c>
      <c r="N21" s="44">
        <v>5700753</v>
      </c>
      <c r="O21" s="8">
        <v>14</v>
      </c>
      <c r="P21" s="62" t="s">
        <v>21</v>
      </c>
    </row>
    <row r="22" spans="1:20" ht="15.75">
      <c r="A22" s="9">
        <f t="shared" si="3"/>
        <v>439455.9375</v>
      </c>
      <c r="B22" s="25">
        <v>42421</v>
      </c>
      <c r="C22" s="7">
        <v>7031295</v>
      </c>
      <c r="D22" s="8">
        <v>16</v>
      </c>
      <c r="E22" s="28" t="s">
        <v>22</v>
      </c>
      <c r="F22" s="24"/>
      <c r="G22" s="26">
        <f t="shared" si="4"/>
        <v>434669.75</v>
      </c>
      <c r="H22" s="6">
        <v>42420</v>
      </c>
      <c r="I22" s="44">
        <v>6954716</v>
      </c>
      <c r="J22" s="8">
        <v>16</v>
      </c>
      <c r="L22" s="31">
        <f t="shared" si="5"/>
        <v>394850.21428571426</v>
      </c>
      <c r="M22" s="13">
        <v>42418</v>
      </c>
      <c r="N22" s="44">
        <v>5527903</v>
      </c>
      <c r="O22" s="8">
        <v>14</v>
      </c>
    </row>
    <row r="23" spans="1:20" ht="15.75">
      <c r="A23" s="26">
        <f t="shared" si="3"/>
        <v>429181.93333333335</v>
      </c>
      <c r="B23" s="10">
        <v>42424</v>
      </c>
      <c r="C23" s="44">
        <v>6437729</v>
      </c>
      <c r="D23" s="8">
        <v>15</v>
      </c>
      <c r="E23" s="28" t="s">
        <v>23</v>
      </c>
      <c r="F23" s="24"/>
      <c r="G23" s="32">
        <f t="shared" si="4"/>
        <v>331526.28571428574</v>
      </c>
      <c r="H23" s="13">
        <v>42422</v>
      </c>
      <c r="I23" s="45">
        <v>4641368</v>
      </c>
      <c r="J23" s="8">
        <v>14</v>
      </c>
      <c r="L23" s="9">
        <f t="shared" si="5"/>
        <v>402649.78571428574</v>
      </c>
      <c r="M23" s="13">
        <v>42423</v>
      </c>
      <c r="N23" s="44">
        <v>5637097</v>
      </c>
      <c r="O23" s="8">
        <v>14</v>
      </c>
      <c r="Q23" s="71" t="s">
        <v>10</v>
      </c>
      <c r="R23" s="72"/>
      <c r="S23" s="71" t="s">
        <v>11</v>
      </c>
      <c r="T23" s="72"/>
    </row>
    <row r="24" spans="1:20" ht="15.75">
      <c r="A24" s="26">
        <f t="shared" si="3"/>
        <v>495616.2</v>
      </c>
      <c r="B24" s="11">
        <v>42426</v>
      </c>
      <c r="C24" s="7">
        <v>7434243</v>
      </c>
      <c r="D24" s="8">
        <v>15</v>
      </c>
      <c r="F24" s="24"/>
      <c r="G24" s="26">
        <f t="shared" si="4"/>
        <v>488710</v>
      </c>
      <c r="H24" s="6">
        <v>42427</v>
      </c>
      <c r="I24" s="7">
        <v>7819360</v>
      </c>
      <c r="J24" s="8">
        <v>16</v>
      </c>
      <c r="L24" s="9">
        <f t="shared" si="5"/>
        <v>402232.5</v>
      </c>
      <c r="M24" s="13">
        <v>42425</v>
      </c>
      <c r="N24" s="44">
        <v>5631255</v>
      </c>
      <c r="O24" s="8">
        <v>14</v>
      </c>
      <c r="Q24" s="73">
        <f>+C27-I27</f>
        <v>77858.581313423405</v>
      </c>
      <c r="R24" s="74">
        <f>+Q24/C27</f>
        <v>0.16487424076950685</v>
      </c>
      <c r="S24" s="73">
        <f>+C27-N27</f>
        <v>58624.232500264712</v>
      </c>
      <c r="T24" s="74">
        <f>+S24/C27</f>
        <v>0.12414335916636804</v>
      </c>
    </row>
    <row r="25" spans="1:20" ht="15.75">
      <c r="A25" s="41"/>
      <c r="B25" s="23"/>
      <c r="C25" s="24"/>
      <c r="D25" s="24"/>
      <c r="E25" s="24"/>
      <c r="F25" s="24"/>
      <c r="G25" s="32">
        <f t="shared" si="4"/>
        <v>388502.57142857142</v>
      </c>
      <c r="H25" s="13">
        <v>42429</v>
      </c>
      <c r="I25" s="44">
        <v>5439036</v>
      </c>
      <c r="J25" s="8">
        <v>14</v>
      </c>
      <c r="L25" s="9">
        <f t="shared" si="5"/>
        <v>400951.33333333331</v>
      </c>
      <c r="M25" s="25">
        <v>42428</v>
      </c>
      <c r="N25" s="44">
        <v>6014270</v>
      </c>
      <c r="O25" s="8">
        <v>15</v>
      </c>
      <c r="Q25" s="47" t="s">
        <v>12</v>
      </c>
      <c r="R25" s="48"/>
      <c r="S25" s="47" t="s">
        <v>13</v>
      </c>
      <c r="T25" s="48"/>
    </row>
    <row r="26" spans="1:20" ht="16.5" customHeight="1">
      <c r="A26" s="38"/>
      <c r="B26" s="2"/>
      <c r="C26" s="16">
        <f>SUM(C16:C25)</f>
        <v>62806605</v>
      </c>
      <c r="D26" s="17">
        <f>SUM(D16:D25)</f>
        <v>133</v>
      </c>
      <c r="E26" s="18"/>
      <c r="F26" s="22"/>
      <c r="G26" s="9"/>
      <c r="H26" s="23"/>
      <c r="I26" s="16">
        <f>SUM(I16:I25)</f>
        <v>56395129</v>
      </c>
      <c r="J26" s="17">
        <f>SUM(J16:J25)</f>
        <v>143</v>
      </c>
      <c r="K26" s="18"/>
      <c r="L26" s="9"/>
      <c r="N26" s="16">
        <f>SUM(N16:N25)</f>
        <v>58732035</v>
      </c>
      <c r="O26" s="17">
        <f>SUM(O16:O25)</f>
        <v>140</v>
      </c>
      <c r="P26" s="18">
        <v>2</v>
      </c>
      <c r="Q26" s="49">
        <f>+C26-I26</f>
        <v>6411476</v>
      </c>
      <c r="R26" s="75">
        <f>+Q26/C26</f>
        <v>0.10208283030104875</v>
      </c>
      <c r="S26" s="49">
        <f>+C26-N26</f>
        <v>4074570</v>
      </c>
      <c r="T26" s="75">
        <f>+S26/C26</f>
        <v>6.4874864673866703E-2</v>
      </c>
    </row>
    <row r="27" spans="1:20" ht="15.75" thickBot="1">
      <c r="A27" s="78"/>
      <c r="B27" s="77" t="s">
        <v>14</v>
      </c>
      <c r="C27" s="76">
        <f>+C26/(D26+E26)</f>
        <v>472230.11278195487</v>
      </c>
      <c r="D27" s="19">
        <f>+(D26+E26)/10</f>
        <v>13.3</v>
      </c>
      <c r="E27" s="20" t="s">
        <v>15</v>
      </c>
      <c r="F27" s="40"/>
      <c r="G27" s="78"/>
      <c r="H27" s="77" t="s">
        <v>14</v>
      </c>
      <c r="I27" s="76">
        <f>+I26/(J26+K26)</f>
        <v>394371.53146853147</v>
      </c>
      <c r="J27" s="19">
        <f>+(J26+K26)/10</f>
        <v>14.3</v>
      </c>
      <c r="K27" s="20"/>
      <c r="L27" s="78"/>
      <c r="M27" s="77" t="s">
        <v>14</v>
      </c>
      <c r="N27" s="76">
        <f>+N26/(O26+P26)</f>
        <v>413605.88028169016</v>
      </c>
      <c r="O27" s="19">
        <f>+(O26+P26)/10</f>
        <v>14.2</v>
      </c>
      <c r="P27" s="20" t="s">
        <v>15</v>
      </c>
      <c r="Q27" s="79" t="s">
        <v>24</v>
      </c>
      <c r="R27" s="50"/>
      <c r="S27" s="79" t="s">
        <v>24</v>
      </c>
      <c r="T27" s="51"/>
    </row>
    <row r="28" spans="1:20" ht="21" thickTop="1">
      <c r="A28" s="37" t="s">
        <v>5</v>
      </c>
      <c r="B28" s="2"/>
      <c r="C28" s="3" t="s">
        <v>25</v>
      </c>
      <c r="D28" s="4" t="s">
        <v>7</v>
      </c>
      <c r="E28" s="5"/>
      <c r="F28" s="24"/>
      <c r="G28" s="81" t="s">
        <v>8</v>
      </c>
      <c r="I28" s="4" t="s">
        <v>7</v>
      </c>
      <c r="J28" s="8"/>
      <c r="K28" s="5"/>
      <c r="L28" s="81" t="s">
        <v>9</v>
      </c>
      <c r="N28" s="4" t="s">
        <v>26</v>
      </c>
    </row>
    <row r="29" spans="1:20" ht="15.75">
      <c r="A29" s="29">
        <f t="shared" ref="A29:A34" si="6">+C29/D29</f>
        <v>501581.33333333331</v>
      </c>
      <c r="B29" s="13">
        <v>42431</v>
      </c>
      <c r="C29" s="44">
        <v>6018976</v>
      </c>
      <c r="D29" s="8">
        <v>12</v>
      </c>
      <c r="E29" s="5"/>
      <c r="F29" s="22"/>
      <c r="G29" s="9">
        <f t="shared" ref="G29:G38" si="7">+I29/J29</f>
        <v>452175.46153846156</v>
      </c>
      <c r="H29" s="11">
        <v>42433</v>
      </c>
      <c r="I29" s="44">
        <v>5878281</v>
      </c>
      <c r="J29" s="8">
        <v>13</v>
      </c>
      <c r="K29" s="5"/>
      <c r="L29" s="9">
        <f>+N29/O29</f>
        <v>432531.6</v>
      </c>
      <c r="M29" s="13">
        <v>42430</v>
      </c>
      <c r="N29" s="44">
        <v>6487974</v>
      </c>
      <c r="O29" s="8">
        <v>15</v>
      </c>
      <c r="S29" s="34" t="s">
        <v>0</v>
      </c>
    </row>
    <row r="30" spans="1:20" ht="18">
      <c r="A30" s="30">
        <f t="shared" si="6"/>
        <v>647260.35714285716</v>
      </c>
      <c r="B30" s="6">
        <v>42434</v>
      </c>
      <c r="C30" s="43">
        <v>9061645</v>
      </c>
      <c r="D30" s="8">
        <v>14</v>
      </c>
      <c r="E30" s="5"/>
      <c r="F30" s="22"/>
      <c r="G30" s="9">
        <f t="shared" si="7"/>
        <v>412545.06666666665</v>
      </c>
      <c r="H30" s="13">
        <v>42436</v>
      </c>
      <c r="I30" s="44">
        <v>6188176</v>
      </c>
      <c r="J30" s="8">
        <v>15</v>
      </c>
      <c r="K30" s="5"/>
      <c r="L30" s="9">
        <f>+N30/O30</f>
        <v>401884.53333333333</v>
      </c>
      <c r="M30" s="13">
        <v>42432</v>
      </c>
      <c r="N30" s="44">
        <v>6028268</v>
      </c>
      <c r="O30" s="8">
        <v>15</v>
      </c>
      <c r="S30" s="35" t="s">
        <v>1</v>
      </c>
    </row>
    <row r="31" spans="1:20" ht="18">
      <c r="A31" s="29">
        <f t="shared" si="6"/>
        <v>594915.27272727271</v>
      </c>
      <c r="B31" s="13">
        <v>42438</v>
      </c>
      <c r="C31" s="44">
        <v>6544068</v>
      </c>
      <c r="D31" s="8">
        <v>11</v>
      </c>
      <c r="E31" s="28" t="s">
        <v>27</v>
      </c>
      <c r="F31" s="22"/>
      <c r="G31" s="30">
        <f>+I31/(J31+1)</f>
        <v>642312.4</v>
      </c>
      <c r="H31" s="53">
        <v>42441</v>
      </c>
      <c r="I31" s="43">
        <v>9634686</v>
      </c>
      <c r="J31" s="42">
        <v>14</v>
      </c>
      <c r="K31" s="58">
        <v>1</v>
      </c>
      <c r="L31" s="31">
        <f>+N31/O31</f>
        <v>379434.42857142858</v>
      </c>
      <c r="M31" s="25">
        <v>42435</v>
      </c>
      <c r="N31" s="44">
        <v>5312082</v>
      </c>
      <c r="O31" s="8">
        <v>14</v>
      </c>
      <c r="P31" s="86" t="s">
        <v>28</v>
      </c>
      <c r="S31" s="36" t="s">
        <v>2</v>
      </c>
    </row>
    <row r="32" spans="1:20" ht="18">
      <c r="A32" s="29">
        <f t="shared" si="6"/>
        <v>573655.78571428568</v>
      </c>
      <c r="B32" s="11">
        <v>42440</v>
      </c>
      <c r="C32" s="43">
        <v>8031181</v>
      </c>
      <c r="D32" s="8">
        <v>14</v>
      </c>
      <c r="E32" s="28"/>
      <c r="F32" s="22"/>
      <c r="G32" s="9">
        <f t="shared" si="7"/>
        <v>449385.53333333333</v>
      </c>
      <c r="H32" s="13">
        <v>42443</v>
      </c>
      <c r="I32" s="44">
        <v>6740783</v>
      </c>
      <c r="J32" s="8">
        <v>15</v>
      </c>
      <c r="K32" s="59" t="s">
        <v>29</v>
      </c>
      <c r="L32" s="9">
        <f t="shared" ref="L32:L39" si="8">+N32/O32</f>
        <v>488167.35714285716</v>
      </c>
      <c r="M32" s="13">
        <v>42437</v>
      </c>
      <c r="N32" s="44">
        <v>6834343</v>
      </c>
      <c r="O32" s="8">
        <v>14</v>
      </c>
      <c r="P32" s="28"/>
      <c r="S32" s="70" t="s">
        <v>3</v>
      </c>
    </row>
    <row r="33" spans="1:28" ht="15.75">
      <c r="A33" s="61">
        <f>+C33/(D33+E33)</f>
        <v>485894.0625</v>
      </c>
      <c r="B33" s="25">
        <v>42442</v>
      </c>
      <c r="C33" s="7">
        <v>7774305</v>
      </c>
      <c r="D33" s="42">
        <v>14</v>
      </c>
      <c r="E33" s="58">
        <v>2</v>
      </c>
      <c r="F33" s="24"/>
      <c r="G33" s="9">
        <f t="shared" si="7"/>
        <v>463187.71428571426</v>
      </c>
      <c r="H33" s="11">
        <v>42447</v>
      </c>
      <c r="I33" s="44">
        <v>6484628</v>
      </c>
      <c r="J33" s="8">
        <v>14</v>
      </c>
      <c r="L33" s="9">
        <f t="shared" si="8"/>
        <v>487383.61538461538</v>
      </c>
      <c r="M33" s="13">
        <v>42439</v>
      </c>
      <c r="N33" s="44">
        <v>6335987</v>
      </c>
      <c r="O33" s="56">
        <v>13</v>
      </c>
      <c r="P33" s="39"/>
      <c r="S33" s="63" t="s">
        <v>4</v>
      </c>
    </row>
    <row r="34" spans="1:28" ht="15.75">
      <c r="A34" s="9">
        <f t="shared" si="6"/>
        <v>452211</v>
      </c>
      <c r="B34" s="13">
        <v>42445</v>
      </c>
      <c r="C34" s="44">
        <v>6330954</v>
      </c>
      <c r="D34" s="8">
        <v>14</v>
      </c>
      <c r="E34" s="62" t="s">
        <v>21</v>
      </c>
      <c r="F34" s="24"/>
      <c r="G34" s="9">
        <f t="shared" si="7"/>
        <v>413483.6</v>
      </c>
      <c r="H34" s="25">
        <v>42449</v>
      </c>
      <c r="I34" s="44">
        <v>6202254</v>
      </c>
      <c r="J34" s="8">
        <v>15</v>
      </c>
      <c r="L34" s="9">
        <f t="shared" si="8"/>
        <v>452591.2</v>
      </c>
      <c r="M34" s="13">
        <v>42444</v>
      </c>
      <c r="N34" s="44">
        <v>6788868</v>
      </c>
      <c r="O34" s="8">
        <v>15</v>
      </c>
    </row>
    <row r="35" spans="1:28" ht="15.75">
      <c r="A35" s="29">
        <f>+C35/D35</f>
        <v>518486.85714285716</v>
      </c>
      <c r="B35" s="13">
        <v>42452</v>
      </c>
      <c r="C35" s="7">
        <v>7258816</v>
      </c>
      <c r="D35" s="8">
        <v>14</v>
      </c>
      <c r="E35" s="28"/>
      <c r="F35" s="24"/>
      <c r="G35" s="9">
        <f t="shared" si="7"/>
        <v>433978.71428571426</v>
      </c>
      <c r="H35" s="13">
        <v>42450</v>
      </c>
      <c r="I35" s="44">
        <v>6075702</v>
      </c>
      <c r="J35" s="8">
        <v>14</v>
      </c>
      <c r="L35" s="9">
        <f t="shared" si="8"/>
        <v>426204.86666666664</v>
      </c>
      <c r="M35" s="13">
        <v>42446</v>
      </c>
      <c r="N35" s="44">
        <v>6393073</v>
      </c>
      <c r="O35" s="8">
        <v>15</v>
      </c>
    </row>
    <row r="36" spans="1:28" ht="18">
      <c r="A36" s="29">
        <f>+C36/D36</f>
        <v>595348</v>
      </c>
      <c r="B36" s="6">
        <v>42455</v>
      </c>
      <c r="C36" s="43">
        <v>8930220</v>
      </c>
      <c r="D36" s="8">
        <v>15</v>
      </c>
      <c r="E36" s="28"/>
      <c r="F36" s="24"/>
      <c r="G36" s="9">
        <f t="shared" si="7"/>
        <v>486830.85714285716</v>
      </c>
      <c r="H36" s="57">
        <v>42454</v>
      </c>
      <c r="I36" s="44">
        <v>6815632</v>
      </c>
      <c r="J36" s="8">
        <v>14</v>
      </c>
      <c r="L36" s="61">
        <f>+N36/(O36+P36)</f>
        <v>484060.33333333331</v>
      </c>
      <c r="M36" s="6">
        <v>42448</v>
      </c>
      <c r="N36" s="7">
        <v>7260905</v>
      </c>
      <c r="O36" s="42">
        <v>13</v>
      </c>
      <c r="P36" s="58">
        <v>2</v>
      </c>
    </row>
    <row r="37" spans="1:28" ht="15.75">
      <c r="A37" s="9">
        <f>+C37/D37</f>
        <v>483496</v>
      </c>
      <c r="B37" s="25">
        <v>42456</v>
      </c>
      <c r="C37" s="44">
        <v>6285448</v>
      </c>
      <c r="D37" s="8">
        <v>13</v>
      </c>
      <c r="F37" s="24"/>
      <c r="G37" s="9">
        <f t="shared" si="7"/>
        <v>430391.78571428574</v>
      </c>
      <c r="H37" s="13">
        <v>42457</v>
      </c>
      <c r="I37" s="44">
        <v>6025485</v>
      </c>
      <c r="J37" s="8">
        <v>14</v>
      </c>
      <c r="L37" s="9">
        <f t="shared" si="8"/>
        <v>433605</v>
      </c>
      <c r="M37" s="13">
        <v>42451</v>
      </c>
      <c r="N37" s="44">
        <v>6504075</v>
      </c>
      <c r="O37" s="8">
        <v>15</v>
      </c>
      <c r="P37" s="62" t="s">
        <v>30</v>
      </c>
      <c r="Q37" s="71" t="s">
        <v>10</v>
      </c>
      <c r="R37" s="72"/>
      <c r="S37" s="71" t="s">
        <v>11</v>
      </c>
      <c r="T37" s="72"/>
    </row>
    <row r="38" spans="1:28" ht="15.75">
      <c r="A38" s="26">
        <f>+C38/D38</f>
        <v>498797.35714285716</v>
      </c>
      <c r="B38" s="13">
        <v>42459</v>
      </c>
      <c r="C38" s="44">
        <v>6983163</v>
      </c>
      <c r="D38" s="60">
        <v>14</v>
      </c>
      <c r="E38" s="52"/>
      <c r="F38" s="24"/>
      <c r="G38" s="9">
        <f t="shared" si="7"/>
        <v>450640.09090909088</v>
      </c>
      <c r="H38" s="13">
        <v>42460</v>
      </c>
      <c r="I38" s="64">
        <v>4957041</v>
      </c>
      <c r="J38" s="8">
        <v>11</v>
      </c>
      <c r="L38" s="9">
        <f t="shared" si="8"/>
        <v>413266.06666666665</v>
      </c>
      <c r="M38" s="13">
        <v>42453</v>
      </c>
      <c r="N38" s="44">
        <v>6198991</v>
      </c>
      <c r="O38" s="8">
        <v>15</v>
      </c>
      <c r="Q38" s="73">
        <f>+C41-I41</f>
        <v>70138.84900938475</v>
      </c>
      <c r="R38" s="74">
        <f>+Q38/C41</f>
        <v>0.13123713395981532</v>
      </c>
      <c r="S38" s="73">
        <f>+C41-N41</f>
        <v>98676.657937956159</v>
      </c>
      <c r="T38" s="74">
        <f>+S38/C41</f>
        <v>0.18463436397106658</v>
      </c>
    </row>
    <row r="39" spans="1:28" ht="15.7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31">
        <f t="shared" si="8"/>
        <v>398439.14285714284</v>
      </c>
      <c r="M39" s="13">
        <v>42458</v>
      </c>
      <c r="N39" s="44">
        <v>5578148</v>
      </c>
      <c r="O39" s="8">
        <v>14</v>
      </c>
      <c r="Q39" s="47" t="s">
        <v>12</v>
      </c>
      <c r="R39" s="48"/>
      <c r="S39" s="47" t="s">
        <v>13</v>
      </c>
      <c r="T39" s="48"/>
    </row>
    <row r="40" spans="1:28" ht="15.75">
      <c r="A40" s="38"/>
      <c r="B40" s="2"/>
      <c r="C40" s="16">
        <f>SUM(C29:C38)</f>
        <v>73218776</v>
      </c>
      <c r="D40" s="17">
        <f>SUM(D29:D38)</f>
        <v>135</v>
      </c>
      <c r="E40" s="18">
        <v>2</v>
      </c>
      <c r="F40" s="22"/>
      <c r="G40" s="9"/>
      <c r="H40" s="13"/>
      <c r="I40" s="16">
        <f>SUM(I29:I38)</f>
        <v>65002668</v>
      </c>
      <c r="J40" s="17">
        <f>SUM(J29:J38)</f>
        <v>139</v>
      </c>
      <c r="K40" s="18">
        <v>1</v>
      </c>
      <c r="L40" s="9"/>
      <c r="N40" s="16">
        <f>SUM(N29:N39)</f>
        <v>69722714</v>
      </c>
      <c r="O40" s="17">
        <f>SUM(O29:O39)</f>
        <v>158</v>
      </c>
      <c r="P40" s="18">
        <v>2</v>
      </c>
      <c r="Q40" s="49">
        <f>+C40-I40</f>
        <v>8216108</v>
      </c>
      <c r="R40" s="75">
        <f>+Q40/C40</f>
        <v>0.11221312959397191</v>
      </c>
      <c r="S40" s="49">
        <f>+C40-N40</f>
        <v>3496062</v>
      </c>
      <c r="T40" s="75">
        <f>+S40/C40</f>
        <v>4.7748162301975657E-2</v>
      </c>
    </row>
    <row r="41" spans="1:28" ht="15.75" thickBot="1">
      <c r="A41" s="78"/>
      <c r="B41" s="77" t="s">
        <v>14</v>
      </c>
      <c r="C41" s="76">
        <f>+C40/(D40+E40)</f>
        <v>534443.62043795618</v>
      </c>
      <c r="D41" s="19">
        <f>+(D40+E40)/10</f>
        <v>13.7</v>
      </c>
      <c r="E41" s="20" t="s">
        <v>15</v>
      </c>
      <c r="F41" s="40"/>
      <c r="G41" s="78"/>
      <c r="H41" s="77" t="s">
        <v>14</v>
      </c>
      <c r="I41" s="76">
        <f>+I40/(J40+K40)</f>
        <v>464304.77142857143</v>
      </c>
      <c r="J41" s="19">
        <f>+(J40+K40)/10</f>
        <v>14</v>
      </c>
      <c r="K41" s="20"/>
      <c r="L41" s="78"/>
      <c r="M41" s="77" t="s">
        <v>14</v>
      </c>
      <c r="N41" s="76">
        <f>+N40/(O40+P40)</f>
        <v>435766.96250000002</v>
      </c>
      <c r="O41" s="19">
        <f>+(O40+P40)/10</f>
        <v>16</v>
      </c>
      <c r="P41" s="20" t="s">
        <v>15</v>
      </c>
      <c r="Q41" s="55"/>
      <c r="R41" s="55"/>
      <c r="S41" s="65" t="s">
        <v>31</v>
      </c>
      <c r="T41" s="55"/>
    </row>
    <row r="42" spans="1:28" ht="21" thickTop="1">
      <c r="A42" s="37" t="s">
        <v>5</v>
      </c>
      <c r="B42" s="2"/>
      <c r="C42" s="3" t="s">
        <v>32</v>
      </c>
      <c r="D42" s="4" t="s">
        <v>7</v>
      </c>
      <c r="E42" s="5"/>
      <c r="F42" s="24"/>
      <c r="G42" s="81" t="s">
        <v>8</v>
      </c>
      <c r="I42" s="4" t="s">
        <v>7</v>
      </c>
      <c r="J42" s="8"/>
      <c r="K42" s="5"/>
      <c r="L42" s="81" t="s">
        <v>9</v>
      </c>
      <c r="N42" s="4" t="s">
        <v>7</v>
      </c>
    </row>
    <row r="43" spans="1:28" ht="18">
      <c r="A43" s="9">
        <f t="shared" ref="A43:A48" si="9">+C43/D43</f>
        <v>486233.27272727271</v>
      </c>
      <c r="B43" s="11">
        <v>42461</v>
      </c>
      <c r="C43" s="44">
        <v>5348566</v>
      </c>
      <c r="D43" s="8">
        <v>11</v>
      </c>
      <c r="E43" s="67" t="s">
        <v>21</v>
      </c>
      <c r="F43" s="22"/>
      <c r="G43" s="29">
        <f t="shared" ref="G43:G52" si="10">+I43/J43</f>
        <v>584305.5</v>
      </c>
      <c r="H43" s="6">
        <v>42462</v>
      </c>
      <c r="I43" s="43">
        <v>9348888</v>
      </c>
      <c r="J43" s="8">
        <v>16</v>
      </c>
      <c r="K43" s="66" t="s">
        <v>33</v>
      </c>
      <c r="L43" s="9">
        <f>+N43/O43</f>
        <v>458571.28571428574</v>
      </c>
      <c r="M43" s="13">
        <v>42465</v>
      </c>
      <c r="N43" s="44">
        <v>6419998</v>
      </c>
      <c r="O43" s="8">
        <v>14</v>
      </c>
      <c r="S43" s="34" t="s">
        <v>0</v>
      </c>
    </row>
    <row r="44" spans="1:28" ht="18">
      <c r="A44" s="91">
        <f>+C44/(D44+E44)</f>
        <v>512361.9375</v>
      </c>
      <c r="B44" s="25">
        <v>42463</v>
      </c>
      <c r="C44" s="43">
        <v>8197791</v>
      </c>
      <c r="D44" s="42">
        <v>15</v>
      </c>
      <c r="E44" s="59">
        <v>1</v>
      </c>
      <c r="F44" s="22"/>
      <c r="G44" s="9">
        <f t="shared" si="10"/>
        <v>454169.07142857142</v>
      </c>
      <c r="H44" s="13">
        <v>42464</v>
      </c>
      <c r="I44" s="44">
        <v>6358367</v>
      </c>
      <c r="J44" s="8">
        <v>14</v>
      </c>
      <c r="K44" s="5"/>
      <c r="L44" s="9">
        <f>+N44/O44</f>
        <v>463860.21428571426</v>
      </c>
      <c r="M44" s="13">
        <v>42467</v>
      </c>
      <c r="N44" s="44">
        <v>6494043</v>
      </c>
      <c r="O44" s="8">
        <v>14</v>
      </c>
      <c r="S44" s="35" t="s">
        <v>1</v>
      </c>
    </row>
    <row r="45" spans="1:28" ht="15.75">
      <c r="A45" s="29">
        <f>+C45/D45</f>
        <v>555298.07142857148</v>
      </c>
      <c r="B45" s="13">
        <v>42466</v>
      </c>
      <c r="C45" s="7">
        <v>7774173</v>
      </c>
      <c r="D45" s="8">
        <v>14</v>
      </c>
      <c r="E45" s="28" t="s">
        <v>34</v>
      </c>
      <c r="F45" s="22"/>
      <c r="G45" s="9">
        <f t="shared" si="10"/>
        <v>498258.14285714284</v>
      </c>
      <c r="H45" s="11">
        <v>42468</v>
      </c>
      <c r="I45" s="44">
        <v>6975614</v>
      </c>
      <c r="J45" s="8">
        <v>14</v>
      </c>
      <c r="L45" s="9">
        <f>+N45/O45</f>
        <v>431569.2</v>
      </c>
      <c r="M45" s="25">
        <v>42470</v>
      </c>
      <c r="N45" s="44">
        <v>6473538</v>
      </c>
      <c r="O45" s="8">
        <v>15</v>
      </c>
      <c r="S45" s="36" t="s">
        <v>2</v>
      </c>
    </row>
    <row r="46" spans="1:28" ht="18">
      <c r="A46" s="68">
        <f t="shared" si="9"/>
        <v>737147.35714285716</v>
      </c>
      <c r="B46" s="6">
        <v>42469</v>
      </c>
      <c r="C46" s="69">
        <v>10320063</v>
      </c>
      <c r="D46" s="8">
        <v>14</v>
      </c>
      <c r="E46" s="28" t="s">
        <v>35</v>
      </c>
      <c r="F46" s="22"/>
      <c r="G46" s="29">
        <f t="shared" si="10"/>
        <v>544135.38461538462</v>
      </c>
      <c r="H46" s="13">
        <v>42471</v>
      </c>
      <c r="I46" s="7">
        <v>7073760</v>
      </c>
      <c r="J46" s="8">
        <v>13</v>
      </c>
      <c r="K46" s="28" t="s">
        <v>36</v>
      </c>
      <c r="L46" s="9">
        <f t="shared" ref="L46:L52" si="11">+N46/O46</f>
        <v>471098.14285714284</v>
      </c>
      <c r="M46" s="13">
        <v>42472</v>
      </c>
      <c r="N46" s="44">
        <v>6595374</v>
      </c>
      <c r="O46" s="8">
        <v>14</v>
      </c>
      <c r="P46" s="67" t="s">
        <v>37</v>
      </c>
      <c r="S46" s="70" t="s">
        <v>3</v>
      </c>
    </row>
    <row r="47" spans="1:28" ht="15.75">
      <c r="A47" s="29">
        <f t="shared" si="9"/>
        <v>546318.71428571432</v>
      </c>
      <c r="B47" s="13">
        <v>42473</v>
      </c>
      <c r="C47" s="7">
        <v>7648462</v>
      </c>
      <c r="D47" s="8">
        <v>14</v>
      </c>
      <c r="F47" s="24"/>
      <c r="G47" s="9">
        <f t="shared" si="10"/>
        <v>472868.2</v>
      </c>
      <c r="H47" s="11">
        <v>42475</v>
      </c>
      <c r="I47" s="7">
        <v>7093023</v>
      </c>
      <c r="J47" s="8">
        <v>15</v>
      </c>
      <c r="L47" s="61">
        <f>+N47/(O47+P47)</f>
        <v>473794.71428571426</v>
      </c>
      <c r="M47" s="13">
        <v>42474</v>
      </c>
      <c r="N47" s="44">
        <v>6633126</v>
      </c>
      <c r="O47" s="42">
        <v>12</v>
      </c>
      <c r="P47" s="59">
        <v>2</v>
      </c>
      <c r="S47" s="63" t="s">
        <v>4</v>
      </c>
    </row>
    <row r="48" spans="1:28" ht="18">
      <c r="A48" s="30">
        <f t="shared" si="9"/>
        <v>617138.3529411765</v>
      </c>
      <c r="B48" s="6">
        <v>42476</v>
      </c>
      <c r="C48" s="69">
        <v>10491352</v>
      </c>
      <c r="D48" s="8">
        <v>17</v>
      </c>
      <c r="E48" s="28"/>
      <c r="F48" s="24"/>
      <c r="G48" s="9">
        <f t="shared" si="10"/>
        <v>419389.25</v>
      </c>
      <c r="H48" s="25">
        <v>42477</v>
      </c>
      <c r="I48" s="44">
        <v>6710228</v>
      </c>
      <c r="J48" s="8">
        <v>16</v>
      </c>
      <c r="L48" s="9">
        <f t="shared" si="11"/>
        <v>430642.78571428574</v>
      </c>
      <c r="M48" s="13">
        <v>42479</v>
      </c>
      <c r="N48" s="44">
        <v>6028999</v>
      </c>
      <c r="O48" s="8">
        <v>14</v>
      </c>
      <c r="P48" s="67" t="s">
        <v>38</v>
      </c>
    </row>
    <row r="49" spans="1:20" ht="15.75">
      <c r="A49" s="9">
        <f>+C49/D49</f>
        <v>498860.125</v>
      </c>
      <c r="B49" s="13">
        <v>42480</v>
      </c>
      <c r="C49" s="7">
        <v>7981762</v>
      </c>
      <c r="D49" s="8">
        <v>16</v>
      </c>
      <c r="E49" s="28"/>
      <c r="F49" s="24"/>
      <c r="G49" s="9">
        <f t="shared" si="10"/>
        <v>442067.8</v>
      </c>
      <c r="H49" s="13">
        <v>42478</v>
      </c>
      <c r="I49" s="44">
        <v>6631017</v>
      </c>
      <c r="J49" s="8">
        <v>15</v>
      </c>
      <c r="L49" s="61">
        <f>+N49/(O49+P49)</f>
        <v>434777.35714285716</v>
      </c>
      <c r="M49" s="13">
        <v>42481</v>
      </c>
      <c r="N49" s="44">
        <v>6086883</v>
      </c>
      <c r="O49" s="42">
        <v>12</v>
      </c>
      <c r="P49" s="83">
        <v>2</v>
      </c>
      <c r="Q49" s="85" t="s">
        <v>39</v>
      </c>
    </row>
    <row r="50" spans="1:20" ht="18">
      <c r="A50" s="29">
        <f>+C50/D50</f>
        <v>590726.71428571432</v>
      </c>
      <c r="B50" s="11">
        <v>42482</v>
      </c>
      <c r="C50" s="43">
        <v>8270174</v>
      </c>
      <c r="D50" s="8">
        <v>14</v>
      </c>
      <c r="E50" s="28"/>
      <c r="F50" s="24"/>
      <c r="G50" s="29">
        <f t="shared" si="10"/>
        <v>522936.13333333336</v>
      </c>
      <c r="H50" s="6">
        <v>42483</v>
      </c>
      <c r="I50" s="7">
        <v>7844042</v>
      </c>
      <c r="J50" s="8">
        <v>15</v>
      </c>
      <c r="L50" s="84">
        <f>+N50/(O50+P50)</f>
        <v>350970.66666666669</v>
      </c>
      <c r="M50" s="25">
        <v>42484</v>
      </c>
      <c r="N50" s="44">
        <v>5264560</v>
      </c>
      <c r="O50" s="42">
        <v>13</v>
      </c>
      <c r="P50" s="58">
        <v>2</v>
      </c>
      <c r="Q50" s="80" t="s">
        <v>40</v>
      </c>
    </row>
    <row r="51" spans="1:20" ht="15.75">
      <c r="A51" s="29">
        <f>+C51/D51</f>
        <v>513712.53333333333</v>
      </c>
      <c r="B51" s="13">
        <v>42487</v>
      </c>
      <c r="C51" s="7">
        <v>7705688</v>
      </c>
      <c r="D51" s="8">
        <v>15</v>
      </c>
      <c r="F51" s="24"/>
      <c r="G51" s="9">
        <f t="shared" si="10"/>
        <v>461579.8</v>
      </c>
      <c r="H51" s="13">
        <v>42485</v>
      </c>
      <c r="I51" s="44">
        <v>6923697</v>
      </c>
      <c r="J51" s="8">
        <v>15</v>
      </c>
      <c r="L51" s="9">
        <f t="shared" si="11"/>
        <v>421485</v>
      </c>
      <c r="M51" s="13">
        <v>42486</v>
      </c>
      <c r="N51" s="44">
        <v>5900790</v>
      </c>
      <c r="O51" s="8">
        <v>14</v>
      </c>
      <c r="P51" s="62" t="s">
        <v>21</v>
      </c>
      <c r="Q51" s="82" t="s">
        <v>10</v>
      </c>
      <c r="R51" s="72"/>
      <c r="S51" s="71" t="s">
        <v>11</v>
      </c>
      <c r="T51" s="72"/>
    </row>
    <row r="52" spans="1:20" ht="18">
      <c r="A52" s="30">
        <f>+C52/D52</f>
        <v>616358.75</v>
      </c>
      <c r="B52" s="6">
        <v>42490</v>
      </c>
      <c r="C52" s="43">
        <v>9861740</v>
      </c>
      <c r="D52" s="8">
        <v>16</v>
      </c>
      <c r="E52" s="52"/>
      <c r="F52" s="24"/>
      <c r="G52" s="9">
        <f t="shared" si="10"/>
        <v>451950.92857142858</v>
      </c>
      <c r="H52" s="11">
        <v>42489</v>
      </c>
      <c r="I52" s="44">
        <v>6327313</v>
      </c>
      <c r="J52" s="8">
        <v>14</v>
      </c>
      <c r="L52" s="9">
        <f t="shared" si="11"/>
        <v>428134.78571428574</v>
      </c>
      <c r="M52" s="13">
        <v>42488</v>
      </c>
      <c r="N52" s="44">
        <v>5993887</v>
      </c>
      <c r="O52" s="8">
        <v>14</v>
      </c>
      <c r="Q52" s="73">
        <f>+C55-I55</f>
        <v>83767.496598639467</v>
      </c>
      <c r="R52" s="74">
        <f>+Q52/C55</f>
        <v>0.14729492500643335</v>
      </c>
      <c r="S52" s="73">
        <f>+C55-N55</f>
        <v>126625.93945578235</v>
      </c>
      <c r="T52" s="74">
        <f>+S52/C55</f>
        <v>0.22265626899863164</v>
      </c>
    </row>
    <row r="53" spans="1:20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47" t="s">
        <v>12</v>
      </c>
      <c r="R53" s="48"/>
      <c r="S53" s="47" t="s">
        <v>13</v>
      </c>
      <c r="T53" s="48"/>
    </row>
    <row r="54" spans="1:20" ht="15.75">
      <c r="A54" s="38"/>
      <c r="B54" s="2"/>
      <c r="C54" s="16">
        <f>SUM(C43:C52)</f>
        <v>83599771</v>
      </c>
      <c r="D54" s="17">
        <f>SUM(D43:D52)</f>
        <v>146</v>
      </c>
      <c r="E54" s="18">
        <v>1</v>
      </c>
      <c r="F54" s="22"/>
      <c r="G54" s="9"/>
      <c r="H54" s="13"/>
      <c r="I54" s="16">
        <f>SUM(I43:I52)</f>
        <v>71285949</v>
      </c>
      <c r="J54" s="17">
        <f>SUM(J43:J52)</f>
        <v>147</v>
      </c>
      <c r="K54" s="18"/>
      <c r="L54" s="9"/>
      <c r="N54" s="16">
        <f>SUM(N43:N53)</f>
        <v>61891198</v>
      </c>
      <c r="O54" s="17">
        <f>SUM(O43:O53)</f>
        <v>136</v>
      </c>
      <c r="P54" s="18">
        <v>4</v>
      </c>
      <c r="Q54" s="49">
        <f>+C54-I54</f>
        <v>12313822</v>
      </c>
      <c r="R54" s="75">
        <f>+Q54/C54</f>
        <v>0.14729492500643332</v>
      </c>
      <c r="S54" s="49">
        <f>+C54-N54</f>
        <v>21708573</v>
      </c>
      <c r="T54" s="75">
        <f>+S54/C54</f>
        <v>0.25967263714155392</v>
      </c>
    </row>
    <row r="55" spans="1:20" ht="15.75" thickBot="1">
      <c r="A55" s="78"/>
      <c r="B55" s="77" t="s">
        <v>14</v>
      </c>
      <c r="C55" s="76">
        <f>+C54/(D54+E54)</f>
        <v>568705.92517006805</v>
      </c>
      <c r="D55" s="19">
        <f>+(D54+E54)/10</f>
        <v>14.7</v>
      </c>
      <c r="E55" s="20" t="s">
        <v>15</v>
      </c>
      <c r="F55" s="40"/>
      <c r="G55" s="78"/>
      <c r="H55" s="77" t="s">
        <v>14</v>
      </c>
      <c r="I55" s="76">
        <f>+I54/(J54+K54)</f>
        <v>484938.42857142858</v>
      </c>
      <c r="J55" s="19">
        <f>+(J54+K54)/10</f>
        <v>14.7</v>
      </c>
      <c r="K55" s="20"/>
      <c r="L55" s="78"/>
      <c r="M55" s="77" t="s">
        <v>14</v>
      </c>
      <c r="N55" s="76">
        <f>+N54/(O54+P54)</f>
        <v>442079.98571428569</v>
      </c>
      <c r="O55" s="19">
        <f>+(O54+P54)/10</f>
        <v>14</v>
      </c>
      <c r="P55" s="20" t="s">
        <v>15</v>
      </c>
      <c r="Q55" s="55"/>
      <c r="R55" s="55"/>
      <c r="S55" s="55"/>
      <c r="T55" s="55"/>
    </row>
    <row r="56" spans="1:20" ht="21" thickTop="1">
      <c r="A56" s="37" t="s">
        <v>5</v>
      </c>
      <c r="B56" s="2"/>
      <c r="C56" s="3" t="s">
        <v>41</v>
      </c>
      <c r="D56" s="4" t="s">
        <v>26</v>
      </c>
      <c r="E56" s="5"/>
      <c r="F56" s="24"/>
      <c r="G56" s="81" t="s">
        <v>8</v>
      </c>
      <c r="I56" s="4" t="s">
        <v>7</v>
      </c>
      <c r="J56" s="8"/>
      <c r="K56" s="66"/>
      <c r="L56" s="81" t="s">
        <v>9</v>
      </c>
      <c r="N56" s="4" t="s">
        <v>7</v>
      </c>
    </row>
    <row r="57" spans="1:20" ht="18">
      <c r="A57" s="29">
        <f t="shared" ref="A57:A63" si="12">+C57/D57</f>
        <v>515787.06666666665</v>
      </c>
      <c r="B57" s="13">
        <v>42494</v>
      </c>
      <c r="C57" s="7">
        <v>7736806</v>
      </c>
      <c r="D57" s="8">
        <v>15</v>
      </c>
      <c r="E57" s="5"/>
      <c r="F57" s="22"/>
      <c r="G57" s="88">
        <f t="shared" ref="G57:G66" si="13">+I57/J57</f>
        <v>1354661.7222222222</v>
      </c>
      <c r="H57" s="57">
        <v>42491</v>
      </c>
      <c r="I57" s="87">
        <v>24383911</v>
      </c>
      <c r="J57" s="8">
        <v>18</v>
      </c>
      <c r="K57" s="12" t="s">
        <v>42</v>
      </c>
      <c r="L57" s="89">
        <f>+N57/(O57+P57)</f>
        <v>396593.85714285716</v>
      </c>
      <c r="M57" s="13">
        <v>42493</v>
      </c>
      <c r="N57" s="44">
        <v>5552314</v>
      </c>
      <c r="O57" s="8">
        <v>14</v>
      </c>
      <c r="S57" s="34" t="s">
        <v>0</v>
      </c>
    </row>
    <row r="58" spans="1:20" ht="18">
      <c r="A58" s="29">
        <f t="shared" si="12"/>
        <v>584201.09090909094</v>
      </c>
      <c r="B58" s="11">
        <v>42496</v>
      </c>
      <c r="C58" s="44">
        <v>6426212</v>
      </c>
      <c r="D58" s="8">
        <v>11</v>
      </c>
      <c r="E58" s="54"/>
      <c r="F58" s="22"/>
      <c r="G58" s="29">
        <f t="shared" si="13"/>
        <v>549743.75</v>
      </c>
      <c r="H58" s="13">
        <v>42492</v>
      </c>
      <c r="I58" s="43">
        <v>8795900</v>
      </c>
      <c r="J58" s="8">
        <v>16</v>
      </c>
      <c r="K58" s="12" t="s">
        <v>43</v>
      </c>
      <c r="L58" s="9">
        <f t="shared" ref="L58:L66" si="14">+N58/O58</f>
        <v>449370.64285714284</v>
      </c>
      <c r="M58" s="13">
        <v>42495</v>
      </c>
      <c r="N58" s="44">
        <v>6291189</v>
      </c>
      <c r="O58" s="8">
        <v>14</v>
      </c>
      <c r="P58" s="67" t="s">
        <v>37</v>
      </c>
      <c r="S58" s="35" t="s">
        <v>1</v>
      </c>
    </row>
    <row r="59" spans="1:20" ht="18">
      <c r="A59" s="29">
        <f t="shared" si="12"/>
        <v>562906.15384615387</v>
      </c>
      <c r="B59" s="13">
        <v>42501</v>
      </c>
      <c r="C59" s="7">
        <v>7317780</v>
      </c>
      <c r="D59" s="8">
        <v>13</v>
      </c>
      <c r="F59" s="22"/>
      <c r="G59" s="29">
        <f t="shared" si="13"/>
        <v>564978.625</v>
      </c>
      <c r="H59" s="6">
        <v>42497</v>
      </c>
      <c r="I59" s="43">
        <v>9039658</v>
      </c>
      <c r="J59" s="8">
        <v>16</v>
      </c>
      <c r="L59" s="61">
        <f>+N59/(O59+P59)</f>
        <v>456242.6</v>
      </c>
      <c r="M59" s="25">
        <v>42498</v>
      </c>
      <c r="N59" s="44">
        <v>6843639</v>
      </c>
      <c r="O59" s="42">
        <v>13</v>
      </c>
      <c r="P59" s="59">
        <v>2</v>
      </c>
      <c r="S59" s="36" t="s">
        <v>2</v>
      </c>
    </row>
    <row r="60" spans="1:20" ht="15.75">
      <c r="A60" s="29">
        <f t="shared" si="12"/>
        <v>551195</v>
      </c>
      <c r="B60" s="11">
        <v>42503</v>
      </c>
      <c r="C60" s="7">
        <v>7165535</v>
      </c>
      <c r="D60" s="8">
        <v>13</v>
      </c>
      <c r="E60" s="28"/>
      <c r="F60" s="22"/>
      <c r="G60" s="9">
        <f t="shared" si="13"/>
        <v>457003.2</v>
      </c>
      <c r="H60" s="13">
        <v>42499</v>
      </c>
      <c r="I60" s="44">
        <v>6855048</v>
      </c>
      <c r="J60" s="8">
        <v>15</v>
      </c>
      <c r="K60" s="28"/>
      <c r="L60" s="29">
        <f t="shared" si="14"/>
        <v>502141.21428571426</v>
      </c>
      <c r="M60" s="13">
        <v>42500</v>
      </c>
      <c r="N60" s="7">
        <v>7029977</v>
      </c>
      <c r="O60" s="56">
        <v>14</v>
      </c>
      <c r="S60" s="70" t="s">
        <v>3</v>
      </c>
    </row>
    <row r="61" spans="1:20" ht="18">
      <c r="A61" s="91">
        <f>+C61/(D61+E61)</f>
        <v>555514.26666666672</v>
      </c>
      <c r="B61" s="25">
        <v>42505</v>
      </c>
      <c r="C61" s="43">
        <v>8332714</v>
      </c>
      <c r="D61" s="42">
        <v>13</v>
      </c>
      <c r="E61" s="58">
        <v>2</v>
      </c>
      <c r="F61" s="24"/>
      <c r="G61" s="29">
        <f t="shared" si="13"/>
        <v>528895.125</v>
      </c>
      <c r="H61" s="6">
        <v>42504</v>
      </c>
      <c r="I61" s="43">
        <v>8462322</v>
      </c>
      <c r="J61" s="8">
        <v>16</v>
      </c>
      <c r="L61" s="90">
        <f>+N61/(O61+P61)</f>
        <v>434861.92857142858</v>
      </c>
      <c r="M61" s="13">
        <v>42502</v>
      </c>
      <c r="N61" s="44">
        <v>6088067</v>
      </c>
      <c r="O61" s="56">
        <v>14</v>
      </c>
      <c r="P61" s="39"/>
      <c r="S61" s="63" t="s">
        <v>4</v>
      </c>
    </row>
    <row r="62" spans="1:20" ht="15.75">
      <c r="A62" s="29">
        <f t="shared" si="12"/>
        <v>550791.35714285716</v>
      </c>
      <c r="B62" s="13">
        <v>42508</v>
      </c>
      <c r="C62" s="7">
        <v>7711079</v>
      </c>
      <c r="D62" s="8">
        <v>14</v>
      </c>
      <c r="E62" s="62" t="s">
        <v>21</v>
      </c>
      <c r="F62" s="24"/>
      <c r="G62" s="9">
        <f t="shared" si="13"/>
        <v>480004.42857142858</v>
      </c>
      <c r="H62" s="13">
        <v>42506</v>
      </c>
      <c r="I62" s="44">
        <v>6720062</v>
      </c>
      <c r="J62" s="8">
        <v>14</v>
      </c>
      <c r="L62" s="9">
        <f t="shared" si="14"/>
        <v>483466.26666666666</v>
      </c>
      <c r="M62" s="13">
        <v>42507</v>
      </c>
      <c r="N62" s="7">
        <v>7251994</v>
      </c>
      <c r="O62" s="8">
        <v>15</v>
      </c>
    </row>
    <row r="63" spans="1:20" ht="15.75">
      <c r="A63" s="29">
        <f t="shared" si="12"/>
        <v>558594.69230769225</v>
      </c>
      <c r="B63" s="11">
        <v>42510</v>
      </c>
      <c r="C63" s="7">
        <v>7261731</v>
      </c>
      <c r="D63" s="8">
        <v>13</v>
      </c>
      <c r="E63" s="28"/>
      <c r="F63" s="24"/>
      <c r="G63" s="9">
        <f t="shared" si="13"/>
        <v>437067.4375</v>
      </c>
      <c r="H63" s="25">
        <v>42512</v>
      </c>
      <c r="I63" s="44">
        <v>6993079</v>
      </c>
      <c r="J63" s="8">
        <v>16</v>
      </c>
      <c r="L63" s="9">
        <f t="shared" si="14"/>
        <v>428840.26666666666</v>
      </c>
      <c r="M63" s="13">
        <v>42509</v>
      </c>
      <c r="N63" s="44">
        <v>6432604</v>
      </c>
      <c r="O63" s="8">
        <v>15</v>
      </c>
    </row>
    <row r="64" spans="1:20" ht="18">
      <c r="A64" s="30">
        <f>+C64/D64</f>
        <v>667668.30769230775</v>
      </c>
      <c r="B64" s="6">
        <v>42511</v>
      </c>
      <c r="C64" s="43">
        <v>8679688</v>
      </c>
      <c r="D64" s="8">
        <v>13</v>
      </c>
      <c r="E64" s="28"/>
      <c r="F64" s="24"/>
      <c r="G64" s="9">
        <f t="shared" si="13"/>
        <v>423913.875</v>
      </c>
      <c r="H64" s="13">
        <v>42513</v>
      </c>
      <c r="I64" s="44">
        <v>6782622</v>
      </c>
      <c r="J64" s="8">
        <v>16</v>
      </c>
      <c r="L64" s="9">
        <f t="shared" si="14"/>
        <v>493503.21428571426</v>
      </c>
      <c r="M64" s="13">
        <v>42514</v>
      </c>
      <c r="N64" s="44">
        <v>6909045</v>
      </c>
      <c r="O64" s="8">
        <v>14</v>
      </c>
      <c r="Q64" s="80" t="s">
        <v>40</v>
      </c>
    </row>
    <row r="65" spans="1:20" ht="18">
      <c r="A65" s="68">
        <f>+C65/D65</f>
        <v>721837.4705882353</v>
      </c>
      <c r="B65" s="57">
        <v>42515</v>
      </c>
      <c r="C65" s="69">
        <v>12271237</v>
      </c>
      <c r="D65" s="8">
        <v>17</v>
      </c>
      <c r="E65" s="39" t="s">
        <v>44</v>
      </c>
      <c r="F65" s="24"/>
      <c r="G65" s="29">
        <f t="shared" si="13"/>
        <v>501049.53333333333</v>
      </c>
      <c r="H65" s="11">
        <v>42517</v>
      </c>
      <c r="I65" s="7">
        <v>7515743</v>
      </c>
      <c r="J65" s="8">
        <v>15</v>
      </c>
      <c r="L65" s="9">
        <f t="shared" si="14"/>
        <v>450848.5</v>
      </c>
      <c r="M65" s="13">
        <v>42516</v>
      </c>
      <c r="N65" s="44">
        <v>6311879</v>
      </c>
      <c r="O65" s="8">
        <v>14</v>
      </c>
      <c r="P65" s="67" t="s">
        <v>38</v>
      </c>
      <c r="Q65" s="71" t="s">
        <v>10</v>
      </c>
      <c r="R65" s="72"/>
      <c r="S65" s="71" t="s">
        <v>11</v>
      </c>
      <c r="T65" s="72"/>
    </row>
    <row r="66" spans="1:20" ht="18">
      <c r="A66" s="29">
        <f>+C66/D66</f>
        <v>595553.17647058819</v>
      </c>
      <c r="B66" s="6">
        <v>42518</v>
      </c>
      <c r="C66" s="69">
        <v>10124404</v>
      </c>
      <c r="D66" s="60">
        <v>17</v>
      </c>
      <c r="E66" s="52"/>
      <c r="F66" s="24"/>
      <c r="G66" s="9">
        <f t="shared" si="13"/>
        <v>465689.1875</v>
      </c>
      <c r="H66" s="13">
        <v>42520</v>
      </c>
      <c r="I66" s="7">
        <v>7451027</v>
      </c>
      <c r="J66" s="8">
        <v>16</v>
      </c>
      <c r="L66" s="9">
        <f t="shared" si="14"/>
        <v>404497.71428571426</v>
      </c>
      <c r="M66" s="25">
        <v>42519</v>
      </c>
      <c r="N66" s="44">
        <v>5662968</v>
      </c>
      <c r="O66" s="42">
        <v>14</v>
      </c>
      <c r="P66" s="59">
        <v>2</v>
      </c>
      <c r="Q66" s="73">
        <f>+C69-I69</f>
        <v>-3481.342833809671</v>
      </c>
      <c r="R66" s="74">
        <f>+Q66/C69</f>
        <v>-5.9497697629355617E-3</v>
      </c>
      <c r="S66" s="73">
        <f>+C69-N69</f>
        <v>134956.71098578844</v>
      </c>
      <c r="T66" s="74">
        <f>+S66/C69</f>
        <v>0.23064702233011286</v>
      </c>
    </row>
    <row r="67" spans="1:20" ht="15.75">
      <c r="A67" s="29">
        <f>+C67/D67</f>
        <v>547626.21428571432</v>
      </c>
      <c r="B67" s="13">
        <v>42521</v>
      </c>
      <c r="C67" s="7">
        <v>7666767</v>
      </c>
      <c r="D67" s="60">
        <v>14</v>
      </c>
      <c r="E67" s="66" t="s">
        <v>45</v>
      </c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47" t="s">
        <v>12</v>
      </c>
      <c r="R67" s="48"/>
      <c r="S67" s="47" t="s">
        <v>13</v>
      </c>
      <c r="T67" s="48"/>
    </row>
    <row r="68" spans="1:20" ht="15.75">
      <c r="A68" s="38"/>
      <c r="B68" s="2"/>
      <c r="C68" s="16">
        <f>SUM(C57:C67)</f>
        <v>90693953</v>
      </c>
      <c r="D68" s="17">
        <f>SUM(D57:D67)</f>
        <v>153</v>
      </c>
      <c r="E68" s="18">
        <v>2</v>
      </c>
      <c r="F68" s="22"/>
      <c r="G68" s="9"/>
      <c r="H68" s="13"/>
      <c r="I68" s="16">
        <f>SUM(I57:I66)</f>
        <v>92999372</v>
      </c>
      <c r="J68" s="17">
        <f>SUM(J57:J66)</f>
        <v>158</v>
      </c>
      <c r="K68" s="18"/>
      <c r="L68" s="9"/>
      <c r="N68" s="16">
        <f>SUM(N57:N67)</f>
        <v>64373676</v>
      </c>
      <c r="O68" s="17">
        <f>SUM(O57:O67)</f>
        <v>141</v>
      </c>
      <c r="P68" s="18">
        <v>2</v>
      </c>
      <c r="Q68" s="49">
        <f>+C68-I68</f>
        <v>-2305419</v>
      </c>
      <c r="R68" s="75">
        <f>+Q68/C68</f>
        <v>-2.5419765306734399E-2</v>
      </c>
      <c r="S68" s="49">
        <f>+C68-N68</f>
        <v>26320277</v>
      </c>
      <c r="T68" s="75">
        <f>+S68/C68</f>
        <v>0.2902098335045557</v>
      </c>
    </row>
    <row r="69" spans="1:20" ht="15.75" thickBot="1">
      <c r="A69" s="78"/>
      <c r="B69" s="77" t="s">
        <v>14</v>
      </c>
      <c r="C69" s="76">
        <f>+C68/(D68+E68)</f>
        <v>585122.27741935488</v>
      </c>
      <c r="D69" s="19">
        <f>+(D68+E68)/11</f>
        <v>14.090909090909092</v>
      </c>
      <c r="E69" s="20" t="s">
        <v>15</v>
      </c>
      <c r="F69" s="40"/>
      <c r="G69" s="78"/>
      <c r="H69" s="77" t="s">
        <v>14</v>
      </c>
      <c r="I69" s="76">
        <f>+I68/(J68+K68)</f>
        <v>588603.62025316455</v>
      </c>
      <c r="J69" s="19">
        <f>+(J68+K68)/10</f>
        <v>15.8</v>
      </c>
      <c r="K69" s="20"/>
      <c r="L69" s="78"/>
      <c r="M69" s="77" t="s">
        <v>14</v>
      </c>
      <c r="N69" s="76">
        <f>+N68/(O68+P68)</f>
        <v>450165.56643356645</v>
      </c>
      <c r="O69" s="19">
        <f>+(O68+P68)/10</f>
        <v>14.3</v>
      </c>
      <c r="P69" s="20" t="s">
        <v>15</v>
      </c>
      <c r="Q69" s="65" t="s">
        <v>46</v>
      </c>
      <c r="R69" s="55"/>
      <c r="S69" s="55"/>
      <c r="T69" s="55"/>
    </row>
    <row r="70" spans="1:20" ht="21" thickTop="1">
      <c r="A70" s="1" t="s">
        <v>5</v>
      </c>
      <c r="B70" s="2"/>
      <c r="C70" s="3" t="s">
        <v>47</v>
      </c>
      <c r="D70" s="4" t="s">
        <v>7</v>
      </c>
      <c r="E70" s="5"/>
      <c r="F70" s="24"/>
      <c r="G70" s="81" t="s">
        <v>8</v>
      </c>
      <c r="I70" s="4" t="s">
        <v>7</v>
      </c>
      <c r="J70" s="8"/>
      <c r="K70" s="5"/>
      <c r="L70" s="81" t="s">
        <v>9</v>
      </c>
      <c r="N70" s="4" t="s">
        <v>7</v>
      </c>
    </row>
    <row r="71" spans="1:20" ht="18">
      <c r="A71" s="29">
        <f t="shared" ref="A71:A80" si="15">+C71/D71</f>
        <v>542702.19999999995</v>
      </c>
      <c r="B71" s="13">
        <v>42522</v>
      </c>
      <c r="C71" s="43">
        <v>8140533</v>
      </c>
      <c r="D71" s="8">
        <v>15</v>
      </c>
      <c r="E71" s="5"/>
      <c r="F71" s="22"/>
      <c r="G71" s="9">
        <f t="shared" ref="G71:G80" si="16">+I71/J71</f>
        <v>469994</v>
      </c>
      <c r="H71" s="11">
        <v>42524</v>
      </c>
      <c r="I71" s="7">
        <v>7049910</v>
      </c>
      <c r="J71" s="8">
        <v>15</v>
      </c>
      <c r="K71" s="5"/>
      <c r="L71" s="9">
        <f>+N71/O71</f>
        <v>481108.57142857142</v>
      </c>
      <c r="M71" s="13">
        <v>42523</v>
      </c>
      <c r="N71" s="44">
        <v>6735520</v>
      </c>
      <c r="O71" s="8">
        <v>14</v>
      </c>
    </row>
    <row r="72" spans="1:20" ht="18">
      <c r="A72" s="30">
        <f t="shared" si="15"/>
        <v>680003.625</v>
      </c>
      <c r="B72" s="6">
        <v>42525</v>
      </c>
      <c r="C72" s="69">
        <v>10880058</v>
      </c>
      <c r="D72" s="8">
        <v>16</v>
      </c>
      <c r="E72" s="54"/>
      <c r="F72" s="22"/>
      <c r="G72" s="9">
        <f t="shared" si="16"/>
        <v>451678.26666666666</v>
      </c>
      <c r="H72" s="13">
        <v>42527</v>
      </c>
      <c r="I72" s="44">
        <v>6775174</v>
      </c>
      <c r="J72" s="8">
        <v>15</v>
      </c>
      <c r="K72" s="5"/>
      <c r="L72" s="91">
        <f>+N72/(O72+P72)</f>
        <v>512597.4</v>
      </c>
      <c r="M72" s="25">
        <v>42526</v>
      </c>
      <c r="N72" s="7">
        <v>7688961</v>
      </c>
      <c r="O72" s="42">
        <v>13</v>
      </c>
      <c r="P72" s="58">
        <v>2</v>
      </c>
      <c r="S72" s="34" t="s">
        <v>0</v>
      </c>
    </row>
    <row r="73" spans="1:20" ht="18">
      <c r="A73" s="29">
        <f t="shared" si="15"/>
        <v>505573.3125</v>
      </c>
      <c r="B73" s="13">
        <v>42529</v>
      </c>
      <c r="C73" s="43">
        <v>8089173</v>
      </c>
      <c r="D73" s="8">
        <v>16</v>
      </c>
      <c r="F73" s="22"/>
      <c r="G73" s="9">
        <f t="shared" si="16"/>
        <v>493149.71428571426</v>
      </c>
      <c r="H73" s="11">
        <v>42531</v>
      </c>
      <c r="I73" s="44">
        <v>6904096</v>
      </c>
      <c r="J73" s="8">
        <v>14</v>
      </c>
      <c r="L73" s="9">
        <f>+N73/O73</f>
        <v>463226.57142857142</v>
      </c>
      <c r="M73" s="13">
        <v>42528</v>
      </c>
      <c r="N73" s="44">
        <v>6485172</v>
      </c>
      <c r="O73" s="8">
        <v>14</v>
      </c>
      <c r="P73" s="62" t="s">
        <v>21</v>
      </c>
      <c r="S73" s="35" t="s">
        <v>1</v>
      </c>
    </row>
    <row r="74" spans="1:20" ht="18">
      <c r="A74" s="30">
        <f t="shared" si="15"/>
        <v>611297.8823529412</v>
      </c>
      <c r="B74" s="6">
        <v>42532</v>
      </c>
      <c r="C74" s="69">
        <v>10392064</v>
      </c>
      <c r="D74" s="8">
        <v>17</v>
      </c>
      <c r="E74" s="28"/>
      <c r="F74" s="22"/>
      <c r="G74" s="9">
        <f t="shared" si="16"/>
        <v>499093.66666666669</v>
      </c>
      <c r="H74" s="25">
        <v>42533</v>
      </c>
      <c r="I74" s="7">
        <v>7486405</v>
      </c>
      <c r="J74" s="8">
        <v>15</v>
      </c>
      <c r="K74" s="28"/>
      <c r="L74" s="29">
        <f t="shared" ref="L74:L80" si="17">+N74/O74</f>
        <v>516770.78571428574</v>
      </c>
      <c r="M74" s="13">
        <v>42530</v>
      </c>
      <c r="N74" s="7">
        <v>7234791</v>
      </c>
      <c r="O74" s="8">
        <v>14</v>
      </c>
      <c r="P74" s="28"/>
      <c r="S74" s="36" t="s">
        <v>2</v>
      </c>
    </row>
    <row r="75" spans="1:20" ht="15.75">
      <c r="A75" s="29">
        <f t="shared" si="15"/>
        <v>509860.53333333333</v>
      </c>
      <c r="B75" s="13">
        <v>42536</v>
      </c>
      <c r="C75" s="7">
        <v>7647908</v>
      </c>
      <c r="D75" s="8">
        <v>15</v>
      </c>
      <c r="F75" s="24"/>
      <c r="G75" s="29">
        <f t="shared" si="16"/>
        <v>523157.85714285716</v>
      </c>
      <c r="H75" s="13">
        <v>42534</v>
      </c>
      <c r="I75" s="7">
        <v>7324210</v>
      </c>
      <c r="J75" s="8">
        <v>14</v>
      </c>
      <c r="L75" s="9">
        <f t="shared" si="17"/>
        <v>455735</v>
      </c>
      <c r="M75" s="13">
        <v>42535</v>
      </c>
      <c r="N75" s="44">
        <v>6380290</v>
      </c>
      <c r="O75" s="56">
        <v>14</v>
      </c>
      <c r="P75" s="39"/>
      <c r="S75" s="70" t="s">
        <v>3</v>
      </c>
    </row>
    <row r="76" spans="1:20" ht="18">
      <c r="A76" s="30">
        <f t="shared" si="15"/>
        <v>611868.72222222225</v>
      </c>
      <c r="B76" s="57">
        <v>42538</v>
      </c>
      <c r="C76" s="69">
        <v>11013637</v>
      </c>
      <c r="D76" s="8">
        <v>18</v>
      </c>
      <c r="F76" s="24"/>
      <c r="G76" s="9">
        <f t="shared" si="16"/>
        <v>496302.23529411765</v>
      </c>
      <c r="H76" s="6">
        <v>42539</v>
      </c>
      <c r="I76" s="43">
        <v>8437138</v>
      </c>
      <c r="J76" s="8">
        <v>17</v>
      </c>
      <c r="L76" s="29">
        <f t="shared" si="17"/>
        <v>500157.64285714284</v>
      </c>
      <c r="M76" s="13">
        <v>42537</v>
      </c>
      <c r="N76" s="7">
        <v>7002207</v>
      </c>
      <c r="O76" s="56">
        <v>14</v>
      </c>
      <c r="S76" s="63" t="s">
        <v>4</v>
      </c>
    </row>
    <row r="77" spans="1:20" ht="18">
      <c r="A77" s="9">
        <f t="shared" si="15"/>
        <v>485368.70588235295</v>
      </c>
      <c r="B77" s="13">
        <v>42543</v>
      </c>
      <c r="C77" s="43">
        <v>8251268</v>
      </c>
      <c r="D77" s="8">
        <v>17</v>
      </c>
      <c r="E77" s="28"/>
      <c r="F77" s="24"/>
      <c r="G77" s="29">
        <f t="shared" si="16"/>
        <v>572130.5</v>
      </c>
      <c r="H77" s="57">
        <v>42541</v>
      </c>
      <c r="I77" s="43">
        <v>9154088</v>
      </c>
      <c r="J77" s="8">
        <v>16</v>
      </c>
      <c r="L77" s="31">
        <f t="shared" si="17"/>
        <v>372805.33333333331</v>
      </c>
      <c r="M77" s="25">
        <v>42540</v>
      </c>
      <c r="N77" s="44">
        <v>5592080</v>
      </c>
      <c r="O77" s="8">
        <v>15</v>
      </c>
    </row>
    <row r="78" spans="1:20" ht="18">
      <c r="A78" s="29">
        <f>+C78/D78</f>
        <v>556266.1176470588</v>
      </c>
      <c r="B78" s="11">
        <v>42545</v>
      </c>
      <c r="C78" s="43">
        <v>9456524</v>
      </c>
      <c r="D78" s="8">
        <v>17</v>
      </c>
      <c r="E78" s="28"/>
      <c r="F78" s="24"/>
      <c r="G78" s="68">
        <f t="shared" si="16"/>
        <v>867460.61111111112</v>
      </c>
      <c r="H78" s="6">
        <v>42546</v>
      </c>
      <c r="I78" s="69">
        <v>15614291</v>
      </c>
      <c r="J78" s="8">
        <v>18</v>
      </c>
      <c r="K78" s="105" t="s">
        <v>48</v>
      </c>
      <c r="L78" s="9">
        <f t="shared" si="17"/>
        <v>404536.28571428574</v>
      </c>
      <c r="M78" s="13">
        <v>42542</v>
      </c>
      <c r="N78" s="44">
        <v>5663508</v>
      </c>
      <c r="O78" s="8">
        <v>14</v>
      </c>
    </row>
    <row r="79" spans="1:20" ht="18">
      <c r="A79" s="9">
        <f t="shared" si="15"/>
        <v>434115.5263157895</v>
      </c>
      <c r="B79" s="25">
        <v>42547</v>
      </c>
      <c r="C79" s="43">
        <v>8248195</v>
      </c>
      <c r="D79" s="56">
        <v>19</v>
      </c>
      <c r="E79" s="28" t="s">
        <v>49</v>
      </c>
      <c r="F79" s="24"/>
      <c r="G79" s="9">
        <f t="shared" si="16"/>
        <v>498921.5882352941</v>
      </c>
      <c r="H79" s="13">
        <v>42548</v>
      </c>
      <c r="I79" s="43">
        <v>8481667</v>
      </c>
      <c r="J79" s="8">
        <v>17</v>
      </c>
      <c r="L79" s="61">
        <f>+N79/(O79+P79)</f>
        <v>469138.73333333334</v>
      </c>
      <c r="M79" s="13">
        <v>42544</v>
      </c>
      <c r="N79" s="7">
        <v>7037081</v>
      </c>
      <c r="O79" s="42">
        <v>13</v>
      </c>
      <c r="P79" s="58">
        <v>2</v>
      </c>
      <c r="Q79" s="71" t="s">
        <v>10</v>
      </c>
      <c r="R79" s="72"/>
      <c r="S79" s="71" t="s">
        <v>11</v>
      </c>
      <c r="T79" s="72"/>
    </row>
    <row r="80" spans="1:20" ht="18">
      <c r="A80" s="9">
        <f t="shared" si="15"/>
        <v>493982.22222222225</v>
      </c>
      <c r="B80" s="13">
        <v>42550</v>
      </c>
      <c r="C80" s="106">
        <v>8891680</v>
      </c>
      <c r="D80" s="60">
        <v>18</v>
      </c>
      <c r="E80" s="28"/>
      <c r="F80" s="24"/>
      <c r="G80" s="9">
        <f t="shared" si="16"/>
        <v>491953.2</v>
      </c>
      <c r="H80" s="13">
        <v>42551</v>
      </c>
      <c r="I80" s="7">
        <v>7379298</v>
      </c>
      <c r="J80" s="8">
        <v>15</v>
      </c>
      <c r="K80" s="66" t="s">
        <v>50</v>
      </c>
      <c r="L80" s="9">
        <f t="shared" si="17"/>
        <v>474222.78571428574</v>
      </c>
      <c r="M80" s="13">
        <v>42549</v>
      </c>
      <c r="N80" s="44">
        <v>6639119</v>
      </c>
      <c r="O80" s="8">
        <v>14</v>
      </c>
      <c r="P80" s="62" t="s">
        <v>38</v>
      </c>
      <c r="Q80" s="73">
        <f>+C83-I83</f>
        <v>-615.54853479855228</v>
      </c>
      <c r="R80" s="74">
        <f>+Q80/C83</f>
        <v>-1.1362594455151462E-3</v>
      </c>
      <c r="S80" s="73">
        <f>+C83-N83</f>
        <v>70393.877406281652</v>
      </c>
      <c r="T80" s="74">
        <f>+S80/C83</f>
        <v>0.12994216310741333</v>
      </c>
    </row>
    <row r="81" spans="1:20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47" t="s">
        <v>12</v>
      </c>
      <c r="R81" s="48"/>
      <c r="S81" s="47" t="s">
        <v>13</v>
      </c>
      <c r="T81" s="48"/>
    </row>
    <row r="82" spans="1:20" ht="15.75">
      <c r="A82" s="38"/>
      <c r="B82" s="2"/>
      <c r="C82" s="16">
        <f>SUM(C71:C80)</f>
        <v>91011040</v>
      </c>
      <c r="D82" s="17">
        <f>SUM(D71:D80)</f>
        <v>168</v>
      </c>
      <c r="E82" s="18"/>
      <c r="F82" s="22"/>
      <c r="G82" s="9"/>
      <c r="H82" s="13"/>
      <c r="I82" s="16">
        <f>SUM(I71:I80)</f>
        <v>84606277</v>
      </c>
      <c r="J82" s="17">
        <f>SUM(J71:J80)</f>
        <v>156</v>
      </c>
      <c r="K82" s="18"/>
      <c r="L82" s="9"/>
      <c r="N82" s="16">
        <f>SUM(N71:N81)</f>
        <v>66458729</v>
      </c>
      <c r="O82" s="17">
        <f>SUM(O71:O81)</f>
        <v>139</v>
      </c>
      <c r="P82" s="18">
        <v>2</v>
      </c>
      <c r="Q82" s="49">
        <f>+C82-I82</f>
        <v>6404763</v>
      </c>
      <c r="R82" s="75">
        <f>+Q82/C82</f>
        <v>7.0373473372021683E-2</v>
      </c>
      <c r="S82" s="49">
        <f>+C82-N82</f>
        <v>24552311</v>
      </c>
      <c r="T82" s="75">
        <f>+S82/C82</f>
        <v>0.26977288689372192</v>
      </c>
    </row>
    <row r="83" spans="1:20" ht="15.75" thickBot="1">
      <c r="A83" s="78"/>
      <c r="B83" s="77" t="s">
        <v>14</v>
      </c>
      <c r="C83" s="76">
        <f>+C82/(D82+E82)</f>
        <v>541732.38095238095</v>
      </c>
      <c r="D83" s="19">
        <f>+(D82+E82)/11</f>
        <v>15.272727272727273</v>
      </c>
      <c r="E83" s="20" t="s">
        <v>15</v>
      </c>
      <c r="F83" s="40"/>
      <c r="G83" s="78"/>
      <c r="H83" s="77" t="s">
        <v>14</v>
      </c>
      <c r="I83" s="76">
        <f>+I82/(J82+K82)</f>
        <v>542347.9294871795</v>
      </c>
      <c r="J83" s="19">
        <f>+(J82+K82)/10</f>
        <v>15.6</v>
      </c>
      <c r="K83" s="20"/>
      <c r="L83" s="78"/>
      <c r="M83" s="77" t="s">
        <v>14</v>
      </c>
      <c r="N83" s="76">
        <f>+N82/(O82+P82)</f>
        <v>471338.50354609929</v>
      </c>
      <c r="O83" s="19">
        <f>+(O82+P82)/10</f>
        <v>14.1</v>
      </c>
      <c r="P83" s="20" t="s">
        <v>15</v>
      </c>
      <c r="Q83" s="55"/>
      <c r="R83" s="55"/>
      <c r="S83" s="55"/>
      <c r="T83" s="55"/>
    </row>
    <row r="84" spans="1:20" ht="15.75" thickTop="1">
      <c r="Q84" s="71" t="s">
        <v>10</v>
      </c>
      <c r="R84" s="72"/>
      <c r="S84" s="71" t="s">
        <v>11</v>
      </c>
      <c r="T84" s="72"/>
    </row>
    <row r="85" spans="1:20" ht="27.95" customHeight="1">
      <c r="C85" s="92" t="s">
        <v>51</v>
      </c>
      <c r="Q85" s="73">
        <f>+C88-I88</f>
        <v>50630.048132110212</v>
      </c>
      <c r="R85" s="74">
        <f>+Q85/C88</f>
        <v>9.5102107293674756E-2</v>
      </c>
      <c r="S85" s="73">
        <f>+C88-N88</f>
        <v>99235.644228775753</v>
      </c>
      <c r="T85" s="74">
        <f>+S85/C88</f>
        <v>0.1864015388683104</v>
      </c>
    </row>
    <row r="86" spans="1:20">
      <c r="C86" s="108" t="s">
        <v>52</v>
      </c>
      <c r="E86" s="107" t="s">
        <v>53</v>
      </c>
      <c r="I86" s="108" t="s">
        <v>52</v>
      </c>
      <c r="K86" s="107" t="s">
        <v>53</v>
      </c>
      <c r="N86" s="108" t="s">
        <v>54</v>
      </c>
      <c r="P86" s="107" t="s">
        <v>53</v>
      </c>
      <c r="Q86" s="47" t="s">
        <v>12</v>
      </c>
      <c r="R86" s="48"/>
      <c r="S86" s="47" t="s">
        <v>13</v>
      </c>
      <c r="T86" s="48"/>
    </row>
    <row r="87" spans="1:20" ht="15.75">
      <c r="C87" s="16">
        <f>+C82+C68+C54+C40+C26+C13</f>
        <v>468490590</v>
      </c>
      <c r="D87" s="17">
        <f>+D82+D68+D54+D40+D26+D13</f>
        <v>875</v>
      </c>
      <c r="E87" s="18">
        <f>+E82+E68+E54+E40+E26+E13</f>
        <v>5</v>
      </c>
      <c r="I87" s="16">
        <f>+I82+I68+I54+I40+I26+I13</f>
        <v>427308367</v>
      </c>
      <c r="J87" s="17">
        <f>+J82+J68+J54+J40+J26+J13</f>
        <v>886</v>
      </c>
      <c r="K87" s="18">
        <f>+K82+K68+K54+K40+K26+K13</f>
        <v>1</v>
      </c>
      <c r="N87" s="16">
        <f>+N82+N68+N54+N40+N26+N13</f>
        <v>379863803</v>
      </c>
      <c r="O87" s="17">
        <f>+O82+O68+O54+O40+O26+O13</f>
        <v>865</v>
      </c>
      <c r="P87" s="18">
        <f>+P82+P68+P54+P40+P26+P13</f>
        <v>12</v>
      </c>
      <c r="Q87" s="49">
        <f>+C87-I87</f>
        <v>41182223</v>
      </c>
      <c r="R87" s="75">
        <f>+Q87/C87</f>
        <v>8.7904055874420017E-2</v>
      </c>
      <c r="S87" s="49">
        <f>+C87-N87</f>
        <v>88626787</v>
      </c>
      <c r="T87" s="75">
        <f>+S87/C87</f>
        <v>0.18917516998580483</v>
      </c>
    </row>
    <row r="88" spans="1:20" ht="16.5" thickBot="1">
      <c r="A88" s="78"/>
      <c r="B88" s="77" t="s">
        <v>14</v>
      </c>
      <c r="C88" s="76">
        <f>+C87/(D87+E87)</f>
        <v>532375.67045454541</v>
      </c>
      <c r="D88" s="19">
        <f>+(D87+E87)/60</f>
        <v>14.666666666666666</v>
      </c>
      <c r="E88" s="20" t="s">
        <v>15</v>
      </c>
      <c r="F88" s="40"/>
      <c r="G88" s="78"/>
      <c r="H88" s="77" t="s">
        <v>14</v>
      </c>
      <c r="I88" s="76">
        <f>+I87/(J87+K87)</f>
        <v>481745.6223224352</v>
      </c>
      <c r="J88" s="19">
        <f>+(J87+K87)/60</f>
        <v>14.783333333333333</v>
      </c>
      <c r="K88" s="20"/>
      <c r="L88" s="78"/>
      <c r="M88" s="77" t="s">
        <v>14</v>
      </c>
      <c r="N88" s="76">
        <f>+N87/(O87+P87)</f>
        <v>433140.02622576966</v>
      </c>
      <c r="O88" s="19">
        <f>+(O87+P87)/61</f>
        <v>14.377049180327869</v>
      </c>
      <c r="P88" s="20" t="s">
        <v>15</v>
      </c>
      <c r="Q88" s="93" t="s">
        <v>55</v>
      </c>
      <c r="R88" s="94">
        <f>+D87-J87</f>
        <v>-11</v>
      </c>
      <c r="S88" s="93" t="s">
        <v>56</v>
      </c>
      <c r="T88" s="94">
        <f>+D87-O87</f>
        <v>10</v>
      </c>
    </row>
    <row r="89" spans="1:20" ht="27.75" thickTop="1" thickBot="1">
      <c r="A89" s="95" t="s">
        <v>57</v>
      </c>
      <c r="B89" s="96"/>
      <c r="C89" s="109">
        <f>+C87/$Q$89</f>
        <v>0.36725269772710151</v>
      </c>
      <c r="D89" s="97"/>
      <c r="E89" s="98"/>
      <c r="F89" s="99"/>
      <c r="G89" s="100"/>
      <c r="H89" s="96"/>
      <c r="I89" s="109">
        <f>+I87/$Q$89</f>
        <v>0.33496969606606686</v>
      </c>
      <c r="J89" s="97"/>
      <c r="K89" s="98"/>
      <c r="L89" s="100"/>
      <c r="M89" s="96"/>
      <c r="N89" s="109">
        <f>+N87/$Q$89</f>
        <v>0.29777760620683164</v>
      </c>
      <c r="O89" s="97"/>
      <c r="P89" s="98"/>
      <c r="Q89" s="101">
        <f>+N87+I87+C87</f>
        <v>1275662760</v>
      </c>
      <c r="R89" s="103" t="s">
        <v>58</v>
      </c>
      <c r="S89" s="104"/>
      <c r="T89" s="102"/>
    </row>
    <row r="90" spans="1:20" ht="21" thickTop="1">
      <c r="A90" s="1" t="s">
        <v>5</v>
      </c>
      <c r="B90" s="2"/>
      <c r="C90" s="3" t="s">
        <v>59</v>
      </c>
      <c r="D90" s="4" t="s">
        <v>26</v>
      </c>
      <c r="E90" s="5"/>
      <c r="F90" s="24"/>
      <c r="G90" s="81" t="s">
        <v>8</v>
      </c>
      <c r="I90" s="4" t="s">
        <v>7</v>
      </c>
      <c r="J90" s="8"/>
      <c r="K90" s="5"/>
      <c r="L90" s="81" t="s">
        <v>9</v>
      </c>
      <c r="N90" s="4" t="s">
        <v>60</v>
      </c>
    </row>
    <row r="91" spans="1:20" ht="18">
      <c r="A91" s="29">
        <f t="shared" ref="A91:A97" si="18">+C91/D91</f>
        <v>590157.08333333337</v>
      </c>
      <c r="B91" s="11">
        <v>42552</v>
      </c>
      <c r="C91" s="7">
        <v>7081885</v>
      </c>
      <c r="D91" s="8">
        <v>12</v>
      </c>
      <c r="E91" s="5"/>
      <c r="F91" s="22"/>
      <c r="G91" s="29">
        <f t="shared" ref="G91:G100" si="19">+I91/J91</f>
        <v>575683.29411764711</v>
      </c>
      <c r="H91" s="6">
        <v>42553</v>
      </c>
      <c r="I91" s="43">
        <v>9786616</v>
      </c>
      <c r="J91" s="8">
        <v>17</v>
      </c>
      <c r="K91" s="5"/>
      <c r="L91" s="9">
        <f>+N91/O91</f>
        <v>462981.92857142858</v>
      </c>
      <c r="M91" s="25">
        <v>42554</v>
      </c>
      <c r="N91" s="44">
        <v>6481747</v>
      </c>
      <c r="O91" s="8">
        <v>14</v>
      </c>
    </row>
    <row r="92" spans="1:20" ht="15.75">
      <c r="A92" s="29">
        <f t="shared" si="18"/>
        <v>522308.5</v>
      </c>
      <c r="B92" s="13">
        <v>42557</v>
      </c>
      <c r="C92" s="7">
        <v>7312319</v>
      </c>
      <c r="D92" s="8">
        <v>14</v>
      </c>
      <c r="E92" s="54"/>
      <c r="F92" s="22"/>
      <c r="G92" s="9">
        <f t="shared" si="19"/>
        <v>464133.875</v>
      </c>
      <c r="H92" s="13">
        <v>42555</v>
      </c>
      <c r="I92" s="7">
        <v>7426142</v>
      </c>
      <c r="J92" s="8">
        <v>16</v>
      </c>
      <c r="K92" s="5"/>
      <c r="L92" s="9">
        <f>+N92/O92</f>
        <v>474423.07142857142</v>
      </c>
      <c r="M92" s="13">
        <v>42556</v>
      </c>
      <c r="N92" s="44">
        <v>6641923</v>
      </c>
      <c r="O92" s="56">
        <v>14</v>
      </c>
      <c r="S92" s="34" t="s">
        <v>0</v>
      </c>
    </row>
    <row r="93" spans="1:20" ht="18">
      <c r="A93" s="29">
        <f t="shared" si="18"/>
        <v>541413.69230769225</v>
      </c>
      <c r="B93" s="13">
        <v>42558</v>
      </c>
      <c r="C93" s="7">
        <v>7038378</v>
      </c>
      <c r="D93" s="8">
        <v>13</v>
      </c>
      <c r="E93" s="66" t="s">
        <v>50</v>
      </c>
      <c r="F93" s="22"/>
      <c r="G93" s="30">
        <f t="shared" si="19"/>
        <v>623198.07692307688</v>
      </c>
      <c r="H93" s="57">
        <v>42559</v>
      </c>
      <c r="I93" s="43">
        <v>8101575</v>
      </c>
      <c r="J93" s="8">
        <v>13</v>
      </c>
      <c r="K93" s="66" t="s">
        <v>4</v>
      </c>
      <c r="L93" s="9">
        <f t="shared" ref="L93:L99" si="20">+N93/O93</f>
        <v>596133.33333333337</v>
      </c>
      <c r="M93" s="6">
        <v>42560</v>
      </c>
      <c r="N93" s="45">
        <v>1788400</v>
      </c>
      <c r="O93" s="8">
        <v>3</v>
      </c>
      <c r="P93" s="110" t="s">
        <v>61</v>
      </c>
      <c r="S93" s="35" t="s">
        <v>1</v>
      </c>
    </row>
    <row r="94" spans="1:20" ht="18">
      <c r="A94" s="30">
        <f t="shared" si="18"/>
        <v>663571.30769230775</v>
      </c>
      <c r="B94" s="25">
        <v>42561</v>
      </c>
      <c r="C94" s="43">
        <v>8626427</v>
      </c>
      <c r="D94" s="8">
        <v>13</v>
      </c>
      <c r="E94" s="28"/>
      <c r="F94" s="22"/>
      <c r="G94" s="29">
        <f t="shared" si="19"/>
        <v>503972.35714285716</v>
      </c>
      <c r="H94" s="13">
        <v>42562</v>
      </c>
      <c r="I94" s="7">
        <v>7055613</v>
      </c>
      <c r="J94" s="8">
        <v>14</v>
      </c>
      <c r="K94" s="28"/>
      <c r="L94" s="112"/>
      <c r="M94" s="13">
        <v>42563</v>
      </c>
      <c r="N94" s="110" t="s">
        <v>62</v>
      </c>
      <c r="O94" s="8">
        <v>0</v>
      </c>
      <c r="P94" s="110" t="s">
        <v>62</v>
      </c>
      <c r="S94" s="36" t="s">
        <v>2</v>
      </c>
    </row>
    <row r="95" spans="1:20" ht="18">
      <c r="A95" s="30">
        <f t="shared" si="18"/>
        <v>651867.5384615385</v>
      </c>
      <c r="B95" s="13">
        <v>42564</v>
      </c>
      <c r="C95" s="43">
        <v>8474278</v>
      </c>
      <c r="D95" s="8">
        <v>13</v>
      </c>
      <c r="F95" s="24"/>
      <c r="G95" s="29">
        <f t="shared" si="19"/>
        <v>578782.14285714284</v>
      </c>
      <c r="H95" s="11">
        <v>42566</v>
      </c>
      <c r="I95" s="43">
        <v>8102950</v>
      </c>
      <c r="J95" s="8">
        <v>14</v>
      </c>
      <c r="L95" s="112"/>
      <c r="M95" s="13">
        <v>42565</v>
      </c>
      <c r="N95" s="110" t="s">
        <v>62</v>
      </c>
      <c r="O95" s="56">
        <v>0</v>
      </c>
      <c r="P95" s="110" t="s">
        <v>62</v>
      </c>
      <c r="S95" s="70" t="s">
        <v>3</v>
      </c>
    </row>
    <row r="96" spans="1:20" ht="18">
      <c r="A96" s="30">
        <f t="shared" si="18"/>
        <v>690180.8125</v>
      </c>
      <c r="B96" s="6">
        <v>42567</v>
      </c>
      <c r="C96" s="69">
        <v>11042893</v>
      </c>
      <c r="D96" s="8">
        <v>16</v>
      </c>
      <c r="F96" s="24"/>
      <c r="G96" s="29">
        <f t="shared" si="19"/>
        <v>528897.4</v>
      </c>
      <c r="H96" s="13">
        <v>42569</v>
      </c>
      <c r="I96" s="7">
        <v>7933461</v>
      </c>
      <c r="J96" s="8">
        <v>15</v>
      </c>
      <c r="L96" s="112"/>
      <c r="M96" s="25">
        <v>42568</v>
      </c>
      <c r="N96" s="110" t="s">
        <v>62</v>
      </c>
      <c r="O96" s="56">
        <v>0</v>
      </c>
      <c r="P96" s="110" t="s">
        <v>62</v>
      </c>
      <c r="Q96" s="114" t="s">
        <v>63</v>
      </c>
      <c r="R96" s="115"/>
      <c r="S96" s="63" t="s">
        <v>4</v>
      </c>
    </row>
    <row r="97" spans="1:20" ht="18">
      <c r="A97" s="30">
        <f t="shared" si="18"/>
        <v>627770.28571428568</v>
      </c>
      <c r="B97" s="13">
        <v>42571</v>
      </c>
      <c r="C97" s="43">
        <v>8788784</v>
      </c>
      <c r="D97" s="8">
        <v>14</v>
      </c>
      <c r="E97" s="28"/>
      <c r="F97" s="24"/>
      <c r="G97" s="30">
        <f t="shared" si="19"/>
        <v>634660.6470588235</v>
      </c>
      <c r="H97" s="6">
        <v>42574</v>
      </c>
      <c r="I97" s="69">
        <v>10789231</v>
      </c>
      <c r="J97" s="8">
        <v>17</v>
      </c>
      <c r="L97" s="112"/>
      <c r="M97" s="13">
        <v>42570</v>
      </c>
      <c r="N97" s="110" t="s">
        <v>62</v>
      </c>
      <c r="O97" s="56">
        <v>0</v>
      </c>
      <c r="P97" s="110" t="s">
        <v>62</v>
      </c>
    </row>
    <row r="98" spans="1:20" ht="18">
      <c r="A98" s="30">
        <f>+C98/D98</f>
        <v>607110.66666666663</v>
      </c>
      <c r="B98" s="11">
        <v>42573</v>
      </c>
      <c r="C98" s="43">
        <v>9106660</v>
      </c>
      <c r="D98" s="8">
        <v>15</v>
      </c>
      <c r="E98" s="28"/>
      <c r="F98" s="24"/>
      <c r="G98" s="9">
        <f t="shared" si="19"/>
        <v>484778.4</v>
      </c>
      <c r="H98" s="13">
        <v>42576</v>
      </c>
      <c r="I98" s="7">
        <v>7271676</v>
      </c>
      <c r="J98" s="8">
        <v>15</v>
      </c>
      <c r="K98" s="105"/>
      <c r="L98" s="9">
        <f t="shared" si="20"/>
        <v>511391.92857142858</v>
      </c>
      <c r="M98" s="13">
        <v>42572</v>
      </c>
      <c r="N98" s="7">
        <v>7159487</v>
      </c>
      <c r="O98" s="8">
        <v>14</v>
      </c>
      <c r="P98" s="111"/>
    </row>
    <row r="99" spans="1:20" ht="18">
      <c r="A99" s="29">
        <f>+C99/D99</f>
        <v>579226.06666666665</v>
      </c>
      <c r="B99" s="25">
        <v>42575</v>
      </c>
      <c r="C99" s="43">
        <v>8688391</v>
      </c>
      <c r="D99" s="8">
        <v>15</v>
      </c>
      <c r="E99" s="28"/>
      <c r="F99" s="24"/>
      <c r="G99" s="9">
        <f t="shared" si="19"/>
        <v>552437.80000000005</v>
      </c>
      <c r="H99" s="11">
        <v>42580</v>
      </c>
      <c r="I99" s="43">
        <v>8286567</v>
      </c>
      <c r="J99" s="8">
        <v>15</v>
      </c>
      <c r="L99" s="31">
        <f t="shared" si="20"/>
        <v>371541.875</v>
      </c>
      <c r="M99" s="13">
        <v>42577</v>
      </c>
      <c r="N99" s="44">
        <v>5944670</v>
      </c>
      <c r="O99" s="8">
        <v>16</v>
      </c>
      <c r="P99" s="67" t="s">
        <v>38</v>
      </c>
      <c r="Q99" s="71" t="s">
        <v>10</v>
      </c>
      <c r="R99" s="72"/>
      <c r="S99" s="71" t="s">
        <v>11</v>
      </c>
      <c r="T99" s="72"/>
    </row>
    <row r="100" spans="1:20" ht="18">
      <c r="A100" s="29">
        <f>+C100/D100</f>
        <v>552270.26666666672</v>
      </c>
      <c r="B100" s="13">
        <v>42578</v>
      </c>
      <c r="C100" s="43">
        <v>8284054</v>
      </c>
      <c r="D100" s="8">
        <v>15</v>
      </c>
      <c r="E100" s="28"/>
      <c r="F100" s="24"/>
      <c r="G100" s="9">
        <f t="shared" si="19"/>
        <v>513583.93333333335</v>
      </c>
      <c r="H100" s="25">
        <v>42582</v>
      </c>
      <c r="I100" s="7">
        <v>7703759</v>
      </c>
      <c r="J100" s="8">
        <v>15</v>
      </c>
      <c r="K100" s="66"/>
      <c r="L100" s="84">
        <f>+N100/(O100+P100)</f>
        <v>370167.94444444444</v>
      </c>
      <c r="M100" s="13">
        <v>42579</v>
      </c>
      <c r="N100" s="44">
        <v>6663023</v>
      </c>
      <c r="O100" s="42">
        <v>16</v>
      </c>
      <c r="P100" s="59">
        <v>2</v>
      </c>
      <c r="Q100" s="73">
        <f>+C103-I103</f>
        <v>73327.868409735966</v>
      </c>
      <c r="R100" s="74">
        <f>+Q100/C103</f>
        <v>0.11838443828526223</v>
      </c>
      <c r="S100" s="73">
        <f>+C103-N103</f>
        <v>180426.77527535753</v>
      </c>
      <c r="T100" s="74">
        <f>+S100/C103</f>
        <v>0.29129064986919007</v>
      </c>
    </row>
    <row r="101" spans="1:20" ht="18">
      <c r="A101" s="68">
        <f>+C101/D101</f>
        <v>781731.64285714284</v>
      </c>
      <c r="B101" s="6">
        <v>42581</v>
      </c>
      <c r="C101" s="69">
        <v>10944243</v>
      </c>
      <c r="D101" s="8">
        <v>14</v>
      </c>
      <c r="E101" s="28"/>
      <c r="F101" s="24"/>
      <c r="G101" s="41"/>
      <c r="H101" s="24"/>
      <c r="I101" s="24"/>
      <c r="J101" s="24"/>
      <c r="K101" s="24"/>
      <c r="L101" s="41"/>
      <c r="M101" s="24"/>
      <c r="N101" s="24"/>
      <c r="O101" s="24"/>
      <c r="P101" s="24"/>
      <c r="Q101" s="47" t="s">
        <v>12</v>
      </c>
      <c r="R101" s="48"/>
      <c r="S101" s="47" t="s">
        <v>13</v>
      </c>
      <c r="T101" s="48"/>
    </row>
    <row r="102" spans="1:20" ht="15.75">
      <c r="A102" s="38"/>
      <c r="B102" s="2"/>
      <c r="C102" s="16">
        <f>SUM(C91:C101)</f>
        <v>95388312</v>
      </c>
      <c r="D102" s="17">
        <f>SUM(D91:D101)</f>
        <v>154</v>
      </c>
      <c r="E102" s="18"/>
      <c r="F102" s="22"/>
      <c r="G102" s="9"/>
      <c r="H102" s="13"/>
      <c r="I102" s="16">
        <f>SUM(I91:I100)</f>
        <v>82457590</v>
      </c>
      <c r="J102" s="17">
        <f>SUM(J91:J100)</f>
        <v>151</v>
      </c>
      <c r="K102" s="18"/>
      <c r="L102" s="9"/>
      <c r="N102" s="16">
        <f>SUM(N91:N101)</f>
        <v>34679250</v>
      </c>
      <c r="O102" s="17">
        <f>SUM(O91:O101)</f>
        <v>77</v>
      </c>
      <c r="P102" s="18">
        <v>2</v>
      </c>
      <c r="Q102" s="49">
        <f>+C102-I102</f>
        <v>12930722</v>
      </c>
      <c r="R102" s="75">
        <f>+Q102/C102</f>
        <v>0.13555876740957529</v>
      </c>
      <c r="S102" s="49">
        <f>+C102-N102</f>
        <v>60709062</v>
      </c>
      <c r="T102" s="75">
        <f>+S102/C102</f>
        <v>0.6364413074004287</v>
      </c>
    </row>
    <row r="103" spans="1:20" ht="15.75" thickBot="1">
      <c r="A103" s="78"/>
      <c r="B103" s="77" t="s">
        <v>14</v>
      </c>
      <c r="C103" s="76">
        <f>+C102/(D102+E102)</f>
        <v>619404.62337662338</v>
      </c>
      <c r="D103" s="19">
        <f>+(D102+E102)/11</f>
        <v>14</v>
      </c>
      <c r="E103" s="20" t="s">
        <v>15</v>
      </c>
      <c r="F103" s="40"/>
      <c r="G103" s="78"/>
      <c r="H103" s="77" t="s">
        <v>14</v>
      </c>
      <c r="I103" s="76">
        <f>+I102/(J102+K102)</f>
        <v>546076.75496688741</v>
      </c>
      <c r="J103" s="19">
        <f>+(J102+K102)/10</f>
        <v>15.1</v>
      </c>
      <c r="K103" s="20"/>
      <c r="L103" s="78"/>
      <c r="M103" s="77" t="s">
        <v>14</v>
      </c>
      <c r="N103" s="76">
        <f>+N102/(O102+P102)</f>
        <v>438977.84810126584</v>
      </c>
      <c r="O103" s="19">
        <f>+(O102+P102)/6</f>
        <v>13.166666666666666</v>
      </c>
      <c r="P103" s="20" t="s">
        <v>15</v>
      </c>
      <c r="Q103" s="55"/>
      <c r="R103" s="55"/>
      <c r="S103" s="55"/>
      <c r="T103" s="55"/>
    </row>
    <row r="104" spans="1:20" ht="15.75" thickTop="1">
      <c r="A104" s="117"/>
      <c r="B104" s="118"/>
      <c r="C104" s="119"/>
      <c r="D104" s="120"/>
      <c r="E104" s="121"/>
      <c r="F104" s="116"/>
      <c r="G104" s="117"/>
      <c r="H104" s="118"/>
      <c r="I104" s="119"/>
      <c r="J104" s="120"/>
      <c r="K104" s="121"/>
      <c r="L104" s="117"/>
      <c r="M104" s="118"/>
      <c r="N104" s="119"/>
      <c r="O104" s="120"/>
      <c r="P104" s="121"/>
      <c r="Q104" s="122"/>
      <c r="R104" s="122"/>
      <c r="S104" s="122"/>
      <c r="T104" s="122"/>
    </row>
    <row r="105" spans="1:20">
      <c r="Q105" s="71" t="s">
        <v>10</v>
      </c>
      <c r="R105" s="72"/>
      <c r="S105" s="71" t="s">
        <v>11</v>
      </c>
      <c r="T105" s="72"/>
    </row>
    <row r="106" spans="1:20" ht="30">
      <c r="C106" s="92" t="s">
        <v>64</v>
      </c>
      <c r="Q106" s="73">
        <f>+C109-I109</f>
        <v>54233.424583431159</v>
      </c>
      <c r="R106" s="74">
        <f>+Q106/C109</f>
        <v>9.9449298103492109E-2</v>
      </c>
      <c r="S106" s="73">
        <f>+C109-N109</f>
        <v>111714.98902381782</v>
      </c>
      <c r="T106" s="74">
        <f>+S106/C109</f>
        <v>0.20485479815066324</v>
      </c>
    </row>
    <row r="107" spans="1:20">
      <c r="C107" s="108" t="s">
        <v>52</v>
      </c>
      <c r="E107" s="107" t="s">
        <v>53</v>
      </c>
      <c r="I107" s="108" t="s">
        <v>52</v>
      </c>
      <c r="K107" s="107" t="s">
        <v>53</v>
      </c>
      <c r="N107" s="108" t="s">
        <v>54</v>
      </c>
      <c r="P107" s="107" t="s">
        <v>53</v>
      </c>
      <c r="Q107" s="47" t="s">
        <v>12</v>
      </c>
      <c r="R107" s="48"/>
      <c r="S107" s="47" t="s">
        <v>13</v>
      </c>
      <c r="T107" s="48"/>
    </row>
    <row r="108" spans="1:20" ht="15.75">
      <c r="C108" s="16">
        <f>+C102+C68+C54+C40+C26+C13+C82</f>
        <v>563878902</v>
      </c>
      <c r="D108" s="17">
        <f>+D102+D68+D54+D40+D26+D13+D82</f>
        <v>1029</v>
      </c>
      <c r="E108" s="113">
        <f>+E102+E68+E54+E40+E26+E13+E82</f>
        <v>5</v>
      </c>
      <c r="I108" s="16">
        <f>+I102+I68+I54+I40+I26+I13+I82</f>
        <v>509765957</v>
      </c>
      <c r="J108" s="17">
        <f>+J102+J68+J54+J40+J26+J13+J82</f>
        <v>1037</v>
      </c>
      <c r="K108" s="113">
        <f>+K102+K68+K54+K40+K26+K13+K82</f>
        <v>1</v>
      </c>
      <c r="N108" s="16">
        <f>+N102+N68+N54+N40+N26+N13+N82</f>
        <v>414543053</v>
      </c>
      <c r="O108" s="17">
        <f>+O102+O68+O54+O40+O26+O13+O82</f>
        <v>942</v>
      </c>
      <c r="P108" s="113">
        <f>+P102+P68+P54+P40+P26+P13+P82</f>
        <v>14</v>
      </c>
      <c r="Q108" s="49">
        <f>+C108-I108</f>
        <v>54112945</v>
      </c>
      <c r="R108" s="75">
        <f>+Q108/C108</f>
        <v>9.5965542970430195E-2</v>
      </c>
      <c r="S108" s="49">
        <f>+C108-N108</f>
        <v>149335849</v>
      </c>
      <c r="T108" s="75">
        <f>+S108/C108</f>
        <v>0.26483673794200585</v>
      </c>
    </row>
    <row r="109" spans="1:20" ht="16.5" thickBot="1">
      <c r="A109" s="78"/>
      <c r="B109" s="77" t="s">
        <v>14</v>
      </c>
      <c r="C109" s="76">
        <f>+C108/(D108+E108)</f>
        <v>545337.42940038687</v>
      </c>
      <c r="D109" s="19">
        <f>+(D108+E108)/71</f>
        <v>14.56338028169014</v>
      </c>
      <c r="E109" s="20" t="s">
        <v>15</v>
      </c>
      <c r="F109" s="40"/>
      <c r="G109" s="78"/>
      <c r="H109" s="77" t="s">
        <v>14</v>
      </c>
      <c r="I109" s="76">
        <f>+I108/(J108+K108)</f>
        <v>491104.00481695571</v>
      </c>
      <c r="J109" s="19">
        <f>+(J108+K108)/70</f>
        <v>14.828571428571429</v>
      </c>
      <c r="K109" s="20"/>
      <c r="L109" s="78"/>
      <c r="M109" s="77" t="s">
        <v>14</v>
      </c>
      <c r="N109" s="76">
        <f>+N108/(O108+P108)</f>
        <v>433622.44037656905</v>
      </c>
      <c r="O109" s="19">
        <f>+(O108+P108)/70</f>
        <v>13.657142857142857</v>
      </c>
      <c r="P109" s="20" t="s">
        <v>15</v>
      </c>
      <c r="Q109" s="93" t="s">
        <v>55</v>
      </c>
      <c r="R109" s="94">
        <f>+D108-J108</f>
        <v>-8</v>
      </c>
      <c r="S109" s="93" t="s">
        <v>56</v>
      </c>
      <c r="T109" s="94">
        <f>+D108-O108</f>
        <v>87</v>
      </c>
    </row>
    <row r="110" spans="1:20" ht="27.75" thickTop="1" thickBot="1">
      <c r="A110" s="95" t="s">
        <v>57</v>
      </c>
      <c r="B110" s="96"/>
      <c r="C110" s="109">
        <f>+C108/$Q$110</f>
        <v>0.37890302525182723</v>
      </c>
      <c r="D110" s="97"/>
      <c r="E110" s="98"/>
      <c r="F110" s="99"/>
      <c r="G110" s="100"/>
      <c r="H110" s="96"/>
      <c r="I110" s="109">
        <f>+I108/$Q$110</f>
        <v>0.34254139070039696</v>
      </c>
      <c r="J110" s="97"/>
      <c r="K110" s="98"/>
      <c r="L110" s="100"/>
      <c r="M110" s="96"/>
      <c r="N110" s="109">
        <f>+N108/$Q$110</f>
        <v>0.27855558404777581</v>
      </c>
      <c r="O110" s="97"/>
      <c r="P110" s="98"/>
      <c r="Q110" s="101">
        <f>+N108+I108+C108</f>
        <v>1488187912</v>
      </c>
      <c r="R110" s="103" t="s">
        <v>58</v>
      </c>
      <c r="S110" s="104"/>
      <c r="T110" s="102"/>
    </row>
    <row r="111" spans="1:20" ht="15.75" thickTop="1"/>
  </sheetData>
  <mergeCells count="1">
    <mergeCell ref="A1:E1"/>
  </mergeCells>
  <printOptions horizontalCentered="1" verticalCentered="1"/>
  <pageMargins left="0.11811023622047245" right="0.11811023622047245" top="0.15748031496062992" bottom="0.39370078740157483" header="0.11811023622047245" footer="0.11811023622047245"/>
  <pageSetup paperSize="9" scale="45" orientation="landscape" horizontalDpi="4294967293" verticalDpi="4294967293" r:id="rId1"/>
  <headerFooter>
    <oddFooter>Preparado por JUANCA &amp;D&amp;RPágina 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cols>
    <col min="1" max="256" width="11.425781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cols>
    <col min="1" max="256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JUANCA</dc:creator>
  <cp:keywords/>
  <dc:description/>
  <cp:lastModifiedBy>X</cp:lastModifiedBy>
  <cp:revision/>
  <dcterms:created xsi:type="dcterms:W3CDTF">2016-02-10T11:45:43Z</dcterms:created>
  <dcterms:modified xsi:type="dcterms:W3CDTF">2016-08-01T13:57:04Z</dcterms:modified>
  <cp:category/>
  <cp:contentStatus/>
</cp:coreProperties>
</file>